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0" windowWidth="25600" windowHeight="15180" firstSheet="8" activeTab="8"/>
  </bookViews>
  <sheets>
    <sheet name="Havells ES 50" sheetId="4" state="hidden" r:id="rId1"/>
    <sheet name="Superfan X1" sheetId="1" state="hidden" r:id="rId2"/>
    <sheet name="Superfan A1" sheetId="3" state="hidden" r:id="rId3"/>
    <sheet name="Superfax V1" sheetId="2" state="hidden" r:id="rId4"/>
    <sheet name="OLD Fan - electronic regulator" sheetId="9" state="hidden" r:id="rId5"/>
    <sheet name="OLD Fan - resistor regulator" sheetId="8" state="hidden" r:id="rId6"/>
    <sheet name="CG - electronic regulat " sheetId="11" state="hidden" r:id="rId7"/>
    <sheet name="CG Fan - resistor regulator" sheetId="10" state="hidden" r:id="rId8"/>
    <sheet name="Energy Cons &amp; Saving" sheetId="5" r:id="rId9"/>
    <sheet name="Air Flow  Efficiency" sheetId="6" state="hidden" r:id="rId10"/>
    <sheet name="Cost Saving" sheetId="7" r:id="rId11"/>
    <sheet name="Sheet1" sheetId="12" state="hidden" r:id="rId12"/>
  </sheets>
  <definedNames>
    <definedName name="_xlnm.Print_Area" localSheetId="9">'Air Flow  Efficiency'!$A$1:$G$42</definedName>
    <definedName name="_xlnm.Print_Area" localSheetId="6">'CG - electronic regulat '!$A$1:$F$14</definedName>
    <definedName name="_xlnm.Print_Area" localSheetId="7">'CG Fan - resistor regulator'!$A$1:$F$14</definedName>
    <definedName name="_xlnm.Print_Area" localSheetId="10">'Cost Saving'!$A$1:$K$38</definedName>
    <definedName name="_xlnm.Print_Area" localSheetId="8">'Energy Cons &amp; Saving'!$A$1:$J$50</definedName>
    <definedName name="_xlnm.Print_Area" localSheetId="0">'Havells ES 50'!$A$1:$F$14</definedName>
    <definedName name="_xlnm.Print_Area" localSheetId="4">'OLD Fan - electronic regulator'!$A$1:$F$14</definedName>
    <definedName name="_xlnm.Print_Area" localSheetId="5">'OLD Fan - resistor regulator'!$A$1:$F$14</definedName>
    <definedName name="_xlnm.Print_Area" localSheetId="2">'Superfan A1'!$A$1:$F$14</definedName>
    <definedName name="_xlnm.Print_Area" localSheetId="1">'Superfan X1'!$A$1:$F$14</definedName>
    <definedName name="_xlnm.Print_Area" localSheetId="3">'Superfax V1'!$A$1:$F$14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7" l="1"/>
  <c r="H17" i="7"/>
  <c r="H18" i="7"/>
  <c r="H19" i="7"/>
  <c r="H20" i="7"/>
  <c r="H21" i="7"/>
  <c r="H22" i="7"/>
  <c r="H15" i="7"/>
  <c r="C32" i="7"/>
  <c r="D25" i="7"/>
  <c r="C8" i="5"/>
  <c r="C10" i="5"/>
  <c r="C12" i="5"/>
  <c r="C16" i="7"/>
  <c r="D8" i="5"/>
  <c r="D10" i="5"/>
  <c r="D12" i="5"/>
  <c r="C17" i="7"/>
  <c r="E8" i="5"/>
  <c r="E10" i="5"/>
  <c r="E12" i="5"/>
  <c r="C18" i="7"/>
  <c r="B12" i="5"/>
  <c r="B10" i="5"/>
  <c r="C19" i="7"/>
  <c r="G12" i="5"/>
  <c r="G10" i="5"/>
  <c r="C21" i="7"/>
  <c r="D28" i="7"/>
  <c r="B8" i="5"/>
  <c r="C15" i="7"/>
  <c r="D27" i="7"/>
  <c r="D29" i="7"/>
  <c r="D32" i="7"/>
  <c r="E25" i="7"/>
  <c r="E28" i="7"/>
  <c r="E27" i="7"/>
  <c r="E29" i="7"/>
  <c r="E32" i="7"/>
  <c r="F25" i="7"/>
  <c r="F28" i="7"/>
  <c r="F27" i="7"/>
  <c r="F29" i="7"/>
  <c r="F32" i="7"/>
  <c r="G25" i="7"/>
  <c r="G28" i="7"/>
  <c r="G27" i="7"/>
  <c r="G29" i="7"/>
  <c r="G32" i="7"/>
  <c r="H25" i="7"/>
  <c r="H28" i="7"/>
  <c r="H27" i="7"/>
  <c r="H29" i="7"/>
  <c r="H32" i="7"/>
  <c r="I25" i="7"/>
  <c r="I28" i="7"/>
  <c r="I27" i="7"/>
  <c r="I29" i="7"/>
  <c r="I32" i="7"/>
  <c r="J25" i="7"/>
  <c r="J28" i="7"/>
  <c r="J27" i="7"/>
  <c r="J29" i="7"/>
  <c r="J32" i="7"/>
  <c r="K25" i="7"/>
  <c r="K28" i="7"/>
  <c r="K27" i="7"/>
  <c r="K29" i="7"/>
  <c r="K32" i="7"/>
  <c r="L25" i="7"/>
  <c r="L28" i="7"/>
  <c r="L27" i="7"/>
  <c r="L29" i="7"/>
  <c r="L32" i="7"/>
  <c r="M25" i="7"/>
  <c r="M28" i="7"/>
  <c r="M27" i="7"/>
  <c r="M29" i="7"/>
  <c r="M32" i="7"/>
  <c r="C34" i="7"/>
  <c r="C40" i="7"/>
  <c r="C39" i="7"/>
  <c r="D26" i="7"/>
  <c r="D12" i="7"/>
  <c r="B9" i="6"/>
  <c r="B17" i="7"/>
  <c r="B8" i="6"/>
  <c r="B16" i="7"/>
  <c r="B10" i="6"/>
  <c r="B18" i="7"/>
  <c r="B11" i="6"/>
  <c r="B19" i="7"/>
  <c r="A4" i="7"/>
  <c r="C28" i="7"/>
  <c r="E36" i="7"/>
  <c r="F36" i="7"/>
  <c r="G36" i="7"/>
  <c r="H36" i="7"/>
  <c r="I36" i="7"/>
  <c r="J36" i="7"/>
  <c r="K36" i="7"/>
  <c r="L36" i="7"/>
  <c r="M36" i="7"/>
  <c r="D36" i="7"/>
  <c r="F8" i="5"/>
  <c r="F10" i="5"/>
  <c r="F12" i="5"/>
  <c r="C20" i="7"/>
  <c r="G8" i="5"/>
  <c r="H8" i="5"/>
  <c r="H10" i="5"/>
  <c r="H12" i="5"/>
  <c r="C22" i="7"/>
  <c r="D33" i="7"/>
  <c r="E33" i="7"/>
  <c r="F33" i="7"/>
  <c r="G33" i="7"/>
  <c r="H33" i="7"/>
  <c r="I33" i="7"/>
  <c r="J33" i="7"/>
  <c r="K33" i="7"/>
  <c r="L33" i="7"/>
  <c r="M33" i="7"/>
  <c r="C38" i="7"/>
  <c r="C37" i="7"/>
  <c r="C35" i="7"/>
  <c r="D30" i="7"/>
  <c r="E24" i="7"/>
  <c r="F24" i="7"/>
  <c r="G24" i="7"/>
  <c r="H24" i="7"/>
  <c r="I24" i="7"/>
  <c r="J24" i="7"/>
  <c r="K24" i="7"/>
  <c r="L24" i="7"/>
  <c r="M24" i="7"/>
  <c r="B9" i="5"/>
  <c r="H9" i="5"/>
  <c r="G9" i="5"/>
  <c r="F9" i="5"/>
  <c r="E9" i="5"/>
  <c r="D9" i="5"/>
  <c r="C9" i="5"/>
  <c r="I10" i="5"/>
  <c r="B14" i="6"/>
  <c r="B13" i="6"/>
  <c r="B12" i="6"/>
  <c r="D15" i="7"/>
  <c r="D22" i="7"/>
  <c r="E22" i="7"/>
  <c r="D21" i="7"/>
  <c r="E21" i="7"/>
  <c r="D20" i="7"/>
  <c r="E20" i="7"/>
  <c r="D19" i="7"/>
  <c r="E19" i="7"/>
  <c r="D18" i="7"/>
  <c r="E18" i="7"/>
  <c r="D17" i="7"/>
  <c r="E17" i="7"/>
  <c r="D16" i="7"/>
  <c r="E16" i="7"/>
  <c r="E15" i="7"/>
  <c r="B22" i="7"/>
  <c r="B21" i="7"/>
  <c r="B20" i="7"/>
  <c r="B7" i="6"/>
  <c r="B15" i="7"/>
  <c r="D14" i="6"/>
  <c r="D13" i="6"/>
  <c r="I14" i="5"/>
  <c r="H14" i="5"/>
  <c r="G14" i="5"/>
  <c r="F14" i="5"/>
  <c r="E14" i="5"/>
  <c r="D14" i="5"/>
  <c r="C14" i="5"/>
  <c r="B14" i="5"/>
  <c r="I9" i="5"/>
  <c r="I19" i="5"/>
  <c r="I20" i="5"/>
  <c r="I11" i="5"/>
  <c r="B11" i="5"/>
  <c r="I21" i="5"/>
  <c r="I12" i="5"/>
  <c r="I22" i="5"/>
  <c r="I8" i="5"/>
  <c r="I18" i="5"/>
  <c r="H19" i="5"/>
  <c r="H20" i="5"/>
  <c r="H11" i="5"/>
  <c r="H21" i="5"/>
  <c r="H22" i="5"/>
  <c r="H18" i="5"/>
  <c r="G19" i="5"/>
  <c r="G20" i="5"/>
  <c r="G11" i="5"/>
  <c r="G21" i="5"/>
  <c r="G22" i="5"/>
  <c r="G18" i="5"/>
  <c r="F19" i="5"/>
  <c r="F20" i="5"/>
  <c r="F11" i="5"/>
  <c r="F21" i="5"/>
  <c r="F22" i="5"/>
  <c r="F18" i="5"/>
  <c r="D12" i="6"/>
  <c r="D11" i="6"/>
  <c r="C18" i="5"/>
  <c r="C19" i="5"/>
  <c r="C20" i="5"/>
  <c r="C11" i="5"/>
  <c r="C21" i="5"/>
  <c r="C22" i="5"/>
  <c r="D18" i="5"/>
  <c r="D19" i="5"/>
  <c r="D20" i="5"/>
  <c r="D11" i="5"/>
  <c r="D21" i="5"/>
  <c r="D22" i="5"/>
  <c r="E22" i="5"/>
  <c r="E11" i="5"/>
  <c r="E21" i="5"/>
  <c r="E20" i="5"/>
  <c r="E19" i="5"/>
  <c r="E18" i="5"/>
  <c r="D9" i="6"/>
  <c r="D7" i="6"/>
  <c r="D8" i="6"/>
  <c r="D10" i="6"/>
</calcChain>
</file>

<file path=xl/sharedStrings.xml><?xml version="1.0" encoding="utf-8"?>
<sst xmlns="http://schemas.openxmlformats.org/spreadsheetml/2006/main" count="183" uniqueCount="88">
  <si>
    <t>SuperFan model X1 test</t>
  </si>
  <si>
    <t>Speed</t>
  </si>
  <si>
    <t>VA</t>
  </si>
  <si>
    <t>PF</t>
  </si>
  <si>
    <t>Voltage:</t>
  </si>
  <si>
    <t>Frequency:</t>
  </si>
  <si>
    <t>V</t>
  </si>
  <si>
    <t>Hz</t>
  </si>
  <si>
    <t>Amps</t>
  </si>
  <si>
    <t>Watt</t>
  </si>
  <si>
    <t>Date:</t>
  </si>
  <si>
    <t>kWh / h</t>
  </si>
  <si>
    <t>SuperFan model V1 test</t>
  </si>
  <si>
    <t>SuperFan model A1 test</t>
  </si>
  <si>
    <t>Havells ES 50 fan test</t>
  </si>
  <si>
    <t>SuperFan X1</t>
  </si>
  <si>
    <t xml:space="preserve">Havells ES 50 </t>
  </si>
  <si>
    <t>SuperFan V1</t>
  </si>
  <si>
    <t>Tested with an Anchor Roma electronic fan regulator, type 21496</t>
  </si>
  <si>
    <t>Air Flow Efficiency (m3 / min / W)</t>
  </si>
  <si>
    <t>Fan Make / Type</t>
  </si>
  <si>
    <t>Air Flow (m3 / min)</t>
  </si>
  <si>
    <t>Ceiling Fan Tests</t>
  </si>
  <si>
    <t>Air Flow and Air Flow Efficiency</t>
  </si>
  <si>
    <r>
      <t>at</t>
    </r>
    <r>
      <rPr>
        <b/>
        <i/>
        <sz val="12"/>
        <color rgb="FFFF0000"/>
        <rFont val="Verdana"/>
        <family val="2"/>
      </rPr>
      <t xml:space="preserve"> full speed</t>
    </r>
  </si>
  <si>
    <t>SuperFan A1</t>
  </si>
  <si>
    <t>Energy Consumption (kWh / h)</t>
  </si>
  <si>
    <t>Energy Saving (%)</t>
  </si>
  <si>
    <t>Cost Saving</t>
  </si>
  <si>
    <t>Electricity tariff (INR/kWh)</t>
  </si>
  <si>
    <t>Annual Energy Cost</t>
  </si>
  <si>
    <t>Annual Energy Cost Saving</t>
  </si>
  <si>
    <t>Average hours of usage per day</t>
  </si>
  <si>
    <t>dd-08-2013</t>
  </si>
  <si>
    <t>Tested with resistor type regulator</t>
  </si>
  <si>
    <t>A</t>
  </si>
  <si>
    <t>B</t>
  </si>
  <si>
    <t>C</t>
  </si>
  <si>
    <t>D</t>
  </si>
  <si>
    <t>E</t>
  </si>
  <si>
    <t>F</t>
  </si>
  <si>
    <t>Type--&gt;</t>
  </si>
  <si>
    <t>Energy Consumption and Energy Saving</t>
  </si>
  <si>
    <t>RPM (M/S)</t>
  </si>
  <si>
    <t>G</t>
  </si>
  <si>
    <t>H</t>
  </si>
  <si>
    <t>CG Fan with Electronic Regulator</t>
  </si>
  <si>
    <t>CG Fan with Resistor Regulator</t>
  </si>
  <si>
    <t>OLD Fan with Electronic Regulator</t>
  </si>
  <si>
    <t>OLD Fan with Resistor Regulator</t>
  </si>
  <si>
    <t>Energy saving of fan B compared with fan A</t>
  </si>
  <si>
    <t>Energy saving of fan C compared with fan A</t>
  </si>
  <si>
    <t>Energy saving of fan D compared with fan A</t>
  </si>
  <si>
    <t>Energy saving of fan E compared with fan A</t>
  </si>
  <si>
    <t>Energy saving of fan F compared with fan A</t>
  </si>
  <si>
    <t>Energy saving of fan G compared with fan A</t>
  </si>
  <si>
    <t>Energy saving of fan H compared with fan A</t>
  </si>
  <si>
    <t>Old Fan (brand not known)</t>
  </si>
  <si>
    <t>Crompton Greaves fan</t>
  </si>
  <si>
    <t>Fan Cost</t>
  </si>
  <si>
    <t>Electricity Consumption Tariff in year 1 (INR)</t>
  </si>
  <si>
    <t>Annual tariff increase (%)</t>
  </si>
  <si>
    <t>Period (years)</t>
  </si>
  <si>
    <t>Discount factor</t>
  </si>
  <si>
    <t>Year</t>
  </si>
  <si>
    <t>Electricity consumption tariff</t>
  </si>
  <si>
    <t>Average tariff</t>
  </si>
  <si>
    <t>Cost saving</t>
  </si>
  <si>
    <t>Total cost saving 10 years</t>
  </si>
  <si>
    <t>Project Cost Saving (INR)</t>
  </si>
  <si>
    <t>Project cumulative Cost Saving (INR)</t>
  </si>
  <si>
    <t>Average annual Cost saving (INR)</t>
  </si>
  <si>
    <t>Cost Saving NPV (INR)</t>
  </si>
  <si>
    <t>Annual Project ROI (%)</t>
  </si>
  <si>
    <t>Project average ROI (%)</t>
  </si>
  <si>
    <t>Project IRR (%)</t>
  </si>
  <si>
    <t>Project NPV (INR)</t>
  </si>
  <si>
    <t>Project break-even (years)</t>
  </si>
  <si>
    <t>Energy cost with Havells ES 50</t>
  </si>
  <si>
    <t>Energy cost with</t>
  </si>
  <si>
    <t>Fan speed (1-5)</t>
  </si>
  <si>
    <t>Fan Number (1-8)</t>
  </si>
  <si>
    <t>Fan Number</t>
  </si>
  <si>
    <t>Average Annual Energy Consumption</t>
  </si>
  <si>
    <t>Total Fan Cost</t>
  </si>
  <si>
    <t>Regulator Cost</t>
  </si>
  <si>
    <t>sunlitlab</t>
  </si>
  <si>
    <t>Only Change Yellow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</si>
</sst>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_);_(@_)"/>
    <numFmt numFmtId="165" formatCode="_(* #,##0.000_);_(* \(#,##0.000\);_(* &quot;-&quot;??_);_(@_)"/>
    <numFmt numFmtId="166" formatCode="_(* #,##0.000_);_(* \(#,##0.000\);_(* &quot;-&quot;???_);_(@_)"/>
    <numFmt numFmtId="167" formatCode="_(* #,##0_);_(* \(#,##0\);_(* &quot;-&quot;??_);_(@_)"/>
    <numFmt numFmtId="168" formatCode="_(* #,##0_);_(* \(#,##0\);_(* &quot;-&quot;???_);_(@_)"/>
  </numFmts>
  <fonts count="22" x14ac:knownFonts="1"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i/>
      <sz val="9"/>
      <color theme="1"/>
      <name val="Verdana"/>
      <family val="2"/>
    </font>
    <font>
      <b/>
      <sz val="12"/>
      <color theme="1"/>
      <name val="Verdana"/>
      <family val="2"/>
    </font>
    <font>
      <sz val="9"/>
      <color rgb="FFFF0000"/>
      <name val="Verdana"/>
      <family val="2"/>
    </font>
    <font>
      <b/>
      <sz val="14"/>
      <color rgb="FFFF0000"/>
      <name val="Verdana"/>
      <family val="2"/>
    </font>
    <font>
      <b/>
      <sz val="12"/>
      <color rgb="FFFF0000"/>
      <name val="Verdana"/>
      <family val="2"/>
    </font>
    <font>
      <b/>
      <i/>
      <sz val="12"/>
      <color rgb="FFFF0000"/>
      <name val="Verdana"/>
      <family val="2"/>
    </font>
    <font>
      <u/>
      <sz val="9"/>
      <color theme="10"/>
      <name val="Verdana"/>
      <family val="2"/>
    </font>
    <font>
      <u/>
      <sz val="9"/>
      <color theme="11"/>
      <name val="Verdana"/>
      <family val="2"/>
    </font>
    <font>
      <sz val="9"/>
      <name val="Verdana"/>
      <family val="2"/>
    </font>
    <font>
      <b/>
      <sz val="11"/>
      <name val="Verdana"/>
      <family val="2"/>
    </font>
    <font>
      <b/>
      <i/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i/>
      <sz val="10"/>
      <color theme="1"/>
      <name val="Verdana"/>
      <family val="2"/>
    </font>
    <font>
      <u val="singleAccounting"/>
      <sz val="10"/>
      <color theme="1"/>
      <name val="Verdana"/>
      <family val="2"/>
    </font>
    <font>
      <b/>
      <sz val="11"/>
      <color theme="1"/>
      <name val="Verdana"/>
    </font>
    <font>
      <b/>
      <u/>
      <sz val="12"/>
      <color theme="1"/>
      <name val="Verdana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164" fontId="0" fillId="0" borderId="0" xfId="0" applyNumberFormat="1"/>
    <xf numFmtId="43" fontId="0" fillId="0" borderId="0" xfId="0" applyNumberFormat="1"/>
    <xf numFmtId="43" fontId="0" fillId="0" borderId="1" xfId="0" applyNumberFormat="1" applyBorder="1"/>
    <xf numFmtId="43" fontId="0" fillId="0" borderId="5" xfId="0" applyNumberFormat="1" applyBorder="1"/>
    <xf numFmtId="43" fontId="0" fillId="0" borderId="8" xfId="0" applyNumberFormat="1" applyBorder="1"/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/>
    <xf numFmtId="14" fontId="0" fillId="0" borderId="0" xfId="0" applyNumberFormat="1"/>
    <xf numFmtId="165" fontId="0" fillId="0" borderId="9" xfId="0" applyNumberFormat="1" applyBorder="1"/>
    <xf numFmtId="165" fontId="0" fillId="0" borderId="3" xfId="0" applyNumberFormat="1" applyBorder="1"/>
    <xf numFmtId="165" fontId="0" fillId="0" borderId="6" xfId="0" applyNumberFormat="1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6" fontId="0" fillId="0" borderId="14" xfId="0" applyNumberFormat="1" applyBorder="1"/>
    <xf numFmtId="166" fontId="0" fillId="0" borderId="17" xfId="0" applyNumberFormat="1" applyBorder="1"/>
    <xf numFmtId="165" fontId="0" fillId="0" borderId="0" xfId="0" applyNumberFormat="1" applyFill="1" applyBorder="1"/>
    <xf numFmtId="0" fontId="4" fillId="0" borderId="0" xfId="0" applyFont="1"/>
    <xf numFmtId="10" fontId="0" fillId="0" borderId="14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0" fillId="0" borderId="0" xfId="0" applyAlignment="1">
      <alignment vertical="top" wrapText="1"/>
    </xf>
    <xf numFmtId="0" fontId="5" fillId="0" borderId="0" xfId="0" applyFont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66" fontId="0" fillId="0" borderId="0" xfId="0" applyNumberFormat="1" applyBorder="1"/>
    <xf numFmtId="165" fontId="0" fillId="0" borderId="0" xfId="0" applyNumberFormat="1" applyFill="1" applyBorder="1" applyAlignment="1">
      <alignment vertical="top" wrapText="1"/>
    </xf>
    <xf numFmtId="10" fontId="0" fillId="0" borderId="0" xfId="0" applyNumberForma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center"/>
    </xf>
    <xf numFmtId="166" fontId="0" fillId="0" borderId="3" xfId="0" applyNumberFormat="1" applyBorder="1"/>
    <xf numFmtId="0" fontId="0" fillId="0" borderId="4" xfId="0" applyFill="1" applyBorder="1" applyAlignment="1">
      <alignment horizontal="center" vertical="center"/>
    </xf>
    <xf numFmtId="166" fontId="0" fillId="0" borderId="6" xfId="0" applyNumberFormat="1" applyBorder="1"/>
    <xf numFmtId="0" fontId="0" fillId="0" borderId="7" xfId="0" applyFill="1" applyBorder="1" applyAlignment="1">
      <alignment horizontal="center" vertical="center"/>
    </xf>
    <xf numFmtId="166" fontId="0" fillId="0" borderId="9" xfId="0" applyNumberFormat="1" applyBorder="1"/>
    <xf numFmtId="41" fontId="0" fillId="0" borderId="20" xfId="0" applyNumberFormat="1" applyBorder="1"/>
    <xf numFmtId="0" fontId="6" fillId="0" borderId="0" xfId="0" applyFont="1"/>
    <xf numFmtId="166" fontId="0" fillId="0" borderId="24" xfId="0" applyNumberFormat="1" applyBorder="1"/>
    <xf numFmtId="0" fontId="0" fillId="0" borderId="0" xfId="0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10" fillId="0" borderId="0" xfId="0" applyFont="1"/>
    <xf numFmtId="43" fontId="0" fillId="0" borderId="9" xfId="0" applyNumberFormat="1" applyBorder="1"/>
    <xf numFmtId="43" fontId="0" fillId="0" borderId="3" xfId="0" applyNumberFormat="1" applyBorder="1"/>
    <xf numFmtId="0" fontId="11" fillId="4" borderId="0" xfId="0" applyFont="1" applyFill="1"/>
    <xf numFmtId="0" fontId="10" fillId="4" borderId="0" xfId="0" applyFont="1" applyFill="1"/>
    <xf numFmtId="0" fontId="11" fillId="4" borderId="13" xfId="0" applyFont="1" applyFill="1" applyBorder="1"/>
    <xf numFmtId="0" fontId="11" fillId="4" borderId="13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top" wrapText="1"/>
    </xf>
    <xf numFmtId="166" fontId="13" fillId="4" borderId="19" xfId="0" applyNumberFormat="1" applyFont="1" applyFill="1" applyBorder="1" applyAlignment="1">
      <alignment horizontal="center" vertical="center" wrapText="1"/>
    </xf>
    <xf numFmtId="166" fontId="13" fillId="4" borderId="12" xfId="0" applyNumberFormat="1" applyFont="1" applyFill="1" applyBorder="1" applyAlignment="1">
      <alignment horizontal="center" vertical="center" wrapText="1"/>
    </xf>
    <xf numFmtId="166" fontId="13" fillId="4" borderId="12" xfId="0" applyNumberFormat="1" applyFont="1" applyFill="1" applyBorder="1" applyAlignment="1">
      <alignment horizontal="center" vertical="top" wrapText="1"/>
    </xf>
    <xf numFmtId="0" fontId="0" fillId="0" borderId="25" xfId="0" applyFill="1" applyBorder="1" applyAlignment="1">
      <alignment horizontal="center" vertical="center"/>
    </xf>
    <xf numFmtId="166" fontId="0" fillId="0" borderId="26" xfId="0" applyNumberFormat="1" applyBorder="1"/>
    <xf numFmtId="41" fontId="0" fillId="0" borderId="27" xfId="0" applyNumberFormat="1" applyBorder="1"/>
    <xf numFmtId="43" fontId="0" fillId="0" borderId="26" xfId="0" applyNumberFormat="1" applyBorder="1"/>
    <xf numFmtId="167" fontId="0" fillId="0" borderId="9" xfId="0" applyNumberFormat="1" applyBorder="1"/>
    <xf numFmtId="167" fontId="0" fillId="0" borderId="3" xfId="0" applyNumberFormat="1" applyBorder="1"/>
    <xf numFmtId="167" fontId="0" fillId="0" borderId="6" xfId="0" applyNumberFormat="1" applyBorder="1"/>
    <xf numFmtId="167" fontId="0" fillId="0" borderId="9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10" fillId="0" borderId="0" xfId="0" applyFont="1" applyFill="1"/>
    <xf numFmtId="168" fontId="0" fillId="0" borderId="0" xfId="0" applyNumberFormat="1" applyBorder="1"/>
    <xf numFmtId="166" fontId="13" fillId="4" borderId="13" xfId="0" applyNumberFormat="1" applyFont="1" applyFill="1" applyBorder="1" applyAlignment="1">
      <alignment horizontal="center" vertical="top" wrapText="1"/>
    </xf>
    <xf numFmtId="43" fontId="0" fillId="0" borderId="28" xfId="0" applyNumberFormat="1" applyBorder="1"/>
    <xf numFmtId="41" fontId="0" fillId="3" borderId="21" xfId="0" applyNumberFormat="1" applyFill="1" applyBorder="1"/>
    <xf numFmtId="41" fontId="0" fillId="3" borderId="22" xfId="0" applyNumberFormat="1" applyFill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29" xfId="0" applyFont="1" applyBorder="1" applyAlignment="1">
      <alignment horizontal="left"/>
    </xf>
    <xf numFmtId="0" fontId="18" fillId="0" borderId="29" xfId="0" applyFont="1" applyBorder="1" applyAlignment="1">
      <alignment horizontal="center"/>
    </xf>
    <xf numFmtId="1" fontId="18" fillId="0" borderId="29" xfId="0" applyNumberFormat="1" applyFont="1" applyBorder="1" applyAlignment="1">
      <alignment horizontal="center"/>
    </xf>
    <xf numFmtId="1" fontId="18" fillId="0" borderId="29" xfId="0" applyNumberFormat="1" applyFont="1" applyBorder="1" applyAlignment="1">
      <alignment horizontal="right" vertical="center"/>
    </xf>
    <xf numFmtId="43" fontId="16" fillId="0" borderId="0" xfId="0" applyNumberFormat="1" applyFont="1"/>
    <xf numFmtId="0" fontId="16" fillId="5" borderId="0" xfId="0" applyFont="1" applyFill="1"/>
    <xf numFmtId="41" fontId="16" fillId="5" borderId="0" xfId="0" applyNumberFormat="1" applyFont="1" applyFill="1"/>
    <xf numFmtId="41" fontId="19" fillId="0" borderId="0" xfId="0" applyNumberFormat="1" applyFont="1"/>
    <xf numFmtId="41" fontId="16" fillId="0" borderId="0" xfId="0" applyNumberFormat="1" applyFont="1"/>
    <xf numFmtId="0" fontId="18" fillId="5" borderId="0" xfId="0" applyFont="1" applyFill="1"/>
    <xf numFmtId="41" fontId="18" fillId="5" borderId="0" xfId="0" applyNumberFormat="1" applyFont="1" applyFill="1"/>
    <xf numFmtId="9" fontId="18" fillId="5" borderId="0" xfId="0" applyNumberFormat="1" applyFont="1" applyFill="1"/>
    <xf numFmtId="0" fontId="18" fillId="0" borderId="0" xfId="0" applyFont="1"/>
    <xf numFmtId="9" fontId="18" fillId="0" borderId="0" xfId="0" applyNumberFormat="1" applyFont="1"/>
    <xf numFmtId="9" fontId="16" fillId="0" borderId="0" xfId="0" applyNumberFormat="1" applyFont="1"/>
    <xf numFmtId="2" fontId="10" fillId="0" borderId="0" xfId="0" applyNumberFormat="1" applyFont="1" applyFill="1"/>
    <xf numFmtId="10" fontId="16" fillId="0" borderId="0" xfId="0" applyNumberFormat="1" applyFont="1" applyFill="1" applyAlignment="1">
      <alignment horizontal="right"/>
    </xf>
    <xf numFmtId="0" fontId="20" fillId="0" borderId="0" xfId="0" applyFont="1"/>
    <xf numFmtId="0" fontId="0" fillId="0" borderId="0" xfId="0" applyFont="1"/>
    <xf numFmtId="166" fontId="13" fillId="4" borderId="23" xfId="0" applyNumberFormat="1" applyFont="1" applyFill="1" applyBorder="1" applyAlignment="1">
      <alignment vertical="top" wrapText="1"/>
    </xf>
    <xf numFmtId="166" fontId="0" fillId="0" borderId="14" xfId="0" applyNumberFormat="1" applyFill="1" applyBorder="1"/>
    <xf numFmtId="166" fontId="0" fillId="0" borderId="17" xfId="0" applyNumberFormat="1" applyFill="1" applyBorder="1"/>
    <xf numFmtId="166" fontId="13" fillId="0" borderId="0" xfId="0" applyNumberFormat="1" applyFont="1" applyFill="1" applyBorder="1" applyAlignment="1">
      <alignment horizontal="center" vertical="top" wrapText="1"/>
    </xf>
    <xf numFmtId="166" fontId="0" fillId="0" borderId="0" xfId="0" applyNumberFormat="1" applyFill="1" applyBorder="1"/>
    <xf numFmtId="0" fontId="21" fillId="0" borderId="0" xfId="0" applyFont="1"/>
    <xf numFmtId="166" fontId="0" fillId="3" borderId="14" xfId="0" applyNumberFormat="1" applyFill="1" applyBorder="1" applyProtection="1">
      <protection locked="0"/>
    </xf>
    <xf numFmtId="166" fontId="0" fillId="3" borderId="15" xfId="0" applyNumberFormat="1" applyFill="1" applyBorder="1" applyProtection="1">
      <protection locked="0"/>
    </xf>
    <xf numFmtId="166" fontId="0" fillId="3" borderId="17" xfId="0" applyNumberFormat="1" applyFill="1" applyBorder="1" applyProtection="1">
      <protection locked="0"/>
    </xf>
    <xf numFmtId="0" fontId="16" fillId="3" borderId="0" xfId="0" applyFont="1" applyFill="1" applyProtection="1">
      <protection locked="0"/>
    </xf>
    <xf numFmtId="1" fontId="10" fillId="3" borderId="0" xfId="0" applyNumberFormat="1" applyFont="1" applyFill="1" applyProtection="1">
      <protection locked="0"/>
    </xf>
    <xf numFmtId="2" fontId="10" fillId="3" borderId="0" xfId="0" applyNumberFormat="1" applyFont="1" applyFill="1" applyProtection="1">
      <protection locked="0"/>
    </xf>
    <xf numFmtId="2" fontId="16" fillId="3" borderId="0" xfId="0" applyNumberFormat="1" applyFont="1" applyFill="1" applyProtection="1">
      <protection locked="0"/>
    </xf>
    <xf numFmtId="10" fontId="16" fillId="6" borderId="0" xfId="0" applyNumberFormat="1" applyFont="1" applyFill="1" applyProtection="1">
      <protection locked="0"/>
    </xf>
    <xf numFmtId="41" fontId="16" fillId="6" borderId="0" xfId="0" applyNumberFormat="1" applyFont="1" applyFill="1" applyAlignment="1" applyProtection="1">
      <alignment horizontal="right"/>
      <protection locked="0"/>
    </xf>
    <xf numFmtId="10" fontId="16" fillId="6" borderId="0" xfId="0" applyNumberFormat="1" applyFont="1" applyFill="1" applyAlignment="1" applyProtection="1">
      <alignment horizontal="right"/>
      <protection locked="0"/>
    </xf>
    <xf numFmtId="0" fontId="16" fillId="6" borderId="0" xfId="0" applyFont="1" applyFill="1"/>
    <xf numFmtId="43" fontId="16" fillId="6" borderId="0" xfId="0" applyNumberFormat="1" applyFont="1" applyFill="1"/>
    <xf numFmtId="166" fontId="13" fillId="4" borderId="23" xfId="0" applyNumberFormat="1" applyFont="1" applyFill="1" applyBorder="1" applyAlignment="1">
      <alignment horizontal="center" vertical="center" wrapText="1"/>
    </xf>
    <xf numFmtId="166" fontId="13" fillId="4" borderId="18" xfId="0" applyNumberFormat="1" applyFont="1" applyFill="1" applyBorder="1" applyAlignment="1">
      <alignment horizontal="center" vertical="center" wrapText="1"/>
    </xf>
  </cellXfs>
  <cellStyles count="1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Normal" xfId="0" builtinId="0"/>
  </cellStyles>
  <dxfs count="1">
    <dxf>
      <font>
        <color auto="1"/>
      </font>
      <fill>
        <patternFill>
          <bgColor theme="6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Energy Consumption</c:v>
          </c:tx>
          <c:invertIfNegative val="0"/>
          <c:val>
            <c:numRef>
              <c:f>'Havells ES 50'!$F$9:$F$13</c:f>
              <c:numCache>
                <c:formatCode>_(* #,##0.000_);_(* \(#,##0.000\);_(* "-"??_);_(@_)</c:formatCode>
                <c:ptCount val="5"/>
                <c:pt idx="0">
                  <c:v>0.022</c:v>
                </c:pt>
                <c:pt idx="1">
                  <c:v>0.033</c:v>
                </c:pt>
                <c:pt idx="2">
                  <c:v>0.042</c:v>
                </c:pt>
                <c:pt idx="3">
                  <c:v>0.045</c:v>
                </c:pt>
                <c:pt idx="4">
                  <c:v>0.049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3464776"/>
        <c:axId val="1963467224"/>
      </c:barChart>
      <c:catAx>
        <c:axId val="1963464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963467224"/>
        <c:crosses val="autoZero"/>
        <c:auto val="1"/>
        <c:lblAlgn val="ctr"/>
        <c:lblOffset val="100"/>
        <c:noMultiLvlLbl val="0"/>
      </c:catAx>
      <c:valAx>
        <c:axId val="1963467224"/>
        <c:scaling>
          <c:orientation val="minMax"/>
        </c:scaling>
        <c:delete val="0"/>
        <c:axPos val="l"/>
        <c:majorGridlines/>
        <c:numFmt formatCode="_(* #,##0.000_);_(* \(#,##0.000\);_(* &quot;-&quot;??_);_(@_)" sourceLinked="1"/>
        <c:majorTickMark val="out"/>
        <c:minorTickMark val="none"/>
        <c:tickLblPos val="nextTo"/>
        <c:crossAx val="1963464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Speed 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Speed 1 Column Graph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'Energy Cons &amp; Saving'!$B$7:$I$7</c:f>
              <c:strCache>
                <c:ptCount val="8"/>
                <c:pt idx="0">
                  <c:v>Havells ES 50 </c:v>
                </c:pt>
                <c:pt idx="1">
                  <c:v>SuperFan X1</c:v>
                </c:pt>
                <c:pt idx="2">
                  <c:v>SuperFan A1</c:v>
                </c:pt>
                <c:pt idx="3">
                  <c:v>SuperFan V1</c:v>
                </c:pt>
                <c:pt idx="4">
                  <c:v>OLD Fan with Electronic Regulator</c:v>
                </c:pt>
                <c:pt idx="5">
                  <c:v>OLD Fan with Resistor Regulator</c:v>
                </c:pt>
                <c:pt idx="6">
                  <c:v>CG Fan with Electronic Regulator</c:v>
                </c:pt>
                <c:pt idx="7">
                  <c:v>CG Fan with Resistor Regulator</c:v>
                </c:pt>
              </c:strCache>
            </c:strRef>
          </c:cat>
          <c:val>
            <c:numRef>
              <c:f>'Energy Cons &amp; Saving'!$B$8:$I$8</c:f>
              <c:numCache>
                <c:formatCode>_(* #,##0.000_);_(* \(#,##0.000\);_(* "-"???_);_(@_)</c:formatCode>
                <c:ptCount val="8"/>
                <c:pt idx="0">
                  <c:v>0.022</c:v>
                </c:pt>
                <c:pt idx="1">
                  <c:v>0.003</c:v>
                </c:pt>
                <c:pt idx="2">
                  <c:v>0.004</c:v>
                </c:pt>
                <c:pt idx="3">
                  <c:v>0.004</c:v>
                </c:pt>
                <c:pt idx="4">
                  <c:v>0.008</c:v>
                </c:pt>
                <c:pt idx="5">
                  <c:v>0.02</c:v>
                </c:pt>
                <c:pt idx="6">
                  <c:v>0.012</c:v>
                </c:pt>
                <c:pt idx="7">
                  <c:v>0.034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506264"/>
        <c:axId val="2086646056"/>
      </c:barChart>
      <c:lineChart>
        <c:grouping val="standard"/>
        <c:varyColors val="0"/>
        <c:ser>
          <c:idx val="1"/>
          <c:order val="1"/>
          <c:tx>
            <c:v>Speed 1 line graph</c:v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val>
            <c:numRef>
              <c:f>'Energy Cons &amp; Saving'!$B$8:$I$8</c:f>
              <c:numCache>
                <c:formatCode>_(* #,##0.000_);_(* \(#,##0.000\);_(* "-"???_);_(@_)</c:formatCode>
                <c:ptCount val="8"/>
                <c:pt idx="0">
                  <c:v>0.022</c:v>
                </c:pt>
                <c:pt idx="1">
                  <c:v>0.003</c:v>
                </c:pt>
                <c:pt idx="2">
                  <c:v>0.004</c:v>
                </c:pt>
                <c:pt idx="3">
                  <c:v>0.004</c:v>
                </c:pt>
                <c:pt idx="4">
                  <c:v>0.008</c:v>
                </c:pt>
                <c:pt idx="5">
                  <c:v>0.02</c:v>
                </c:pt>
                <c:pt idx="6">
                  <c:v>0.012</c:v>
                </c:pt>
                <c:pt idx="7">
                  <c:v>0.034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506264"/>
        <c:axId val="2086646056"/>
      </c:lineChart>
      <c:catAx>
        <c:axId val="2092506264"/>
        <c:scaling>
          <c:orientation val="minMax"/>
        </c:scaling>
        <c:delete val="0"/>
        <c:axPos val="b"/>
        <c:majorTickMark val="out"/>
        <c:minorTickMark val="none"/>
        <c:tickLblPos val="nextTo"/>
        <c:crossAx val="2086646056"/>
        <c:crosses val="autoZero"/>
        <c:auto val="1"/>
        <c:lblAlgn val="ctr"/>
        <c:lblOffset val="100"/>
        <c:noMultiLvlLbl val="0"/>
      </c:catAx>
      <c:valAx>
        <c:axId val="2086646056"/>
        <c:scaling>
          <c:orientation val="minMax"/>
        </c:scaling>
        <c:delete val="0"/>
        <c:axPos val="l"/>
        <c:majorGridlines/>
        <c:numFmt formatCode="_(* #,##0.000_);_(* \(#,##0.000\);_(* &quot;-&quot;???_);_(@_)" sourceLinked="1"/>
        <c:majorTickMark val="out"/>
        <c:minorTickMark val="none"/>
        <c:tickLblPos val="nextTo"/>
        <c:crossAx val="2092506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Speed 2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Speed 2 Column Graph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'Energy Cons &amp; Saving'!$B$7:$I$7</c:f>
              <c:strCache>
                <c:ptCount val="8"/>
                <c:pt idx="0">
                  <c:v>Havells ES 50 </c:v>
                </c:pt>
                <c:pt idx="1">
                  <c:v>SuperFan X1</c:v>
                </c:pt>
                <c:pt idx="2">
                  <c:v>SuperFan A1</c:v>
                </c:pt>
                <c:pt idx="3">
                  <c:v>SuperFan V1</c:v>
                </c:pt>
                <c:pt idx="4">
                  <c:v>OLD Fan with Electronic Regulator</c:v>
                </c:pt>
                <c:pt idx="5">
                  <c:v>OLD Fan with Resistor Regulator</c:v>
                </c:pt>
                <c:pt idx="6">
                  <c:v>CG Fan with Electronic Regulator</c:v>
                </c:pt>
                <c:pt idx="7">
                  <c:v>CG Fan with Resistor Regulator</c:v>
                </c:pt>
              </c:strCache>
            </c:strRef>
          </c:cat>
          <c:val>
            <c:numRef>
              <c:f>'Energy Cons &amp; Saving'!$B$9:$I$9</c:f>
              <c:numCache>
                <c:formatCode>_(* #,##0.000_);_(* \(#,##0.000\);_(* "-"???_);_(@_)</c:formatCode>
                <c:ptCount val="8"/>
                <c:pt idx="0">
                  <c:v>0.033</c:v>
                </c:pt>
                <c:pt idx="1">
                  <c:v>0.006</c:v>
                </c:pt>
                <c:pt idx="2">
                  <c:v>0.007</c:v>
                </c:pt>
                <c:pt idx="3">
                  <c:v>0.009</c:v>
                </c:pt>
                <c:pt idx="4">
                  <c:v>0.014</c:v>
                </c:pt>
                <c:pt idx="5">
                  <c:v>0.033</c:v>
                </c:pt>
                <c:pt idx="6">
                  <c:v>0.02</c:v>
                </c:pt>
                <c:pt idx="7">
                  <c:v>0.036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3439944"/>
        <c:axId val="1983490920"/>
      </c:barChart>
      <c:lineChart>
        <c:grouping val="standard"/>
        <c:varyColors val="0"/>
        <c:ser>
          <c:idx val="1"/>
          <c:order val="1"/>
          <c:tx>
            <c:v>speed 2 line graph</c:v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val>
            <c:numRef>
              <c:f>'Energy Cons &amp; Saving'!$B$9:$I$9</c:f>
              <c:numCache>
                <c:formatCode>_(* #,##0.000_);_(* \(#,##0.000\);_(* "-"???_);_(@_)</c:formatCode>
                <c:ptCount val="8"/>
                <c:pt idx="0">
                  <c:v>0.033</c:v>
                </c:pt>
                <c:pt idx="1">
                  <c:v>0.006</c:v>
                </c:pt>
                <c:pt idx="2">
                  <c:v>0.007</c:v>
                </c:pt>
                <c:pt idx="3">
                  <c:v>0.009</c:v>
                </c:pt>
                <c:pt idx="4">
                  <c:v>0.014</c:v>
                </c:pt>
                <c:pt idx="5">
                  <c:v>0.033</c:v>
                </c:pt>
                <c:pt idx="6">
                  <c:v>0.02</c:v>
                </c:pt>
                <c:pt idx="7">
                  <c:v>0.036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439944"/>
        <c:axId val="1983490920"/>
      </c:lineChart>
      <c:catAx>
        <c:axId val="1983439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983490920"/>
        <c:crosses val="autoZero"/>
        <c:auto val="1"/>
        <c:lblAlgn val="ctr"/>
        <c:lblOffset val="100"/>
        <c:noMultiLvlLbl val="0"/>
      </c:catAx>
      <c:valAx>
        <c:axId val="1983490920"/>
        <c:scaling>
          <c:orientation val="minMax"/>
        </c:scaling>
        <c:delete val="0"/>
        <c:axPos val="l"/>
        <c:majorGridlines/>
        <c:numFmt formatCode="_(* #,##0.000_);_(* \(#,##0.000\);_(* &quot;-&quot;???_);_(@_)" sourceLinked="1"/>
        <c:majorTickMark val="out"/>
        <c:minorTickMark val="none"/>
        <c:tickLblPos val="nextTo"/>
        <c:crossAx val="1983439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Speed 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Speed 3 Column Graph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'Energy Cons &amp; Saving'!$B$7:$I$7</c:f>
              <c:strCache>
                <c:ptCount val="8"/>
                <c:pt idx="0">
                  <c:v>Havells ES 50 </c:v>
                </c:pt>
                <c:pt idx="1">
                  <c:v>SuperFan X1</c:v>
                </c:pt>
                <c:pt idx="2">
                  <c:v>SuperFan A1</c:v>
                </c:pt>
                <c:pt idx="3">
                  <c:v>SuperFan V1</c:v>
                </c:pt>
                <c:pt idx="4">
                  <c:v>OLD Fan with Electronic Regulator</c:v>
                </c:pt>
                <c:pt idx="5">
                  <c:v>OLD Fan with Resistor Regulator</c:v>
                </c:pt>
                <c:pt idx="6">
                  <c:v>CG Fan with Electronic Regulator</c:v>
                </c:pt>
                <c:pt idx="7">
                  <c:v>CG Fan with Resistor Regulator</c:v>
                </c:pt>
              </c:strCache>
            </c:strRef>
          </c:cat>
          <c:val>
            <c:numRef>
              <c:f>'Energy Cons &amp; Saving'!$B$10:$I$10</c:f>
              <c:numCache>
                <c:formatCode>_(* #,##0.000_);_(* \(#,##0.000\);_(* "-"???_);_(@_)</c:formatCode>
                <c:ptCount val="8"/>
                <c:pt idx="0">
                  <c:v>0.042</c:v>
                </c:pt>
                <c:pt idx="1">
                  <c:v>0.012</c:v>
                </c:pt>
                <c:pt idx="2">
                  <c:v>0.014</c:v>
                </c:pt>
                <c:pt idx="3">
                  <c:v>0.014</c:v>
                </c:pt>
                <c:pt idx="4">
                  <c:v>0.025</c:v>
                </c:pt>
                <c:pt idx="5">
                  <c:v>0.05</c:v>
                </c:pt>
                <c:pt idx="6">
                  <c:v>0.032</c:v>
                </c:pt>
                <c:pt idx="7">
                  <c:v>0.042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3512376"/>
        <c:axId val="1983515320"/>
      </c:barChart>
      <c:lineChart>
        <c:grouping val="standard"/>
        <c:varyColors val="0"/>
        <c:ser>
          <c:idx val="1"/>
          <c:order val="1"/>
          <c:tx>
            <c:v>Speed 3 line graph</c:v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val>
            <c:numRef>
              <c:f>'Energy Cons &amp; Saving'!$B$10:$I$10</c:f>
              <c:numCache>
                <c:formatCode>_(* #,##0.000_);_(* \(#,##0.000\);_(* "-"???_);_(@_)</c:formatCode>
                <c:ptCount val="8"/>
                <c:pt idx="0">
                  <c:v>0.042</c:v>
                </c:pt>
                <c:pt idx="1">
                  <c:v>0.012</c:v>
                </c:pt>
                <c:pt idx="2">
                  <c:v>0.014</c:v>
                </c:pt>
                <c:pt idx="3">
                  <c:v>0.014</c:v>
                </c:pt>
                <c:pt idx="4">
                  <c:v>0.025</c:v>
                </c:pt>
                <c:pt idx="5">
                  <c:v>0.05</c:v>
                </c:pt>
                <c:pt idx="6">
                  <c:v>0.032</c:v>
                </c:pt>
                <c:pt idx="7">
                  <c:v>0.042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512376"/>
        <c:axId val="1983515320"/>
      </c:lineChart>
      <c:catAx>
        <c:axId val="1983512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983515320"/>
        <c:crosses val="autoZero"/>
        <c:auto val="1"/>
        <c:lblAlgn val="ctr"/>
        <c:lblOffset val="100"/>
        <c:noMultiLvlLbl val="0"/>
      </c:catAx>
      <c:valAx>
        <c:axId val="1983515320"/>
        <c:scaling>
          <c:orientation val="minMax"/>
        </c:scaling>
        <c:delete val="0"/>
        <c:axPos val="l"/>
        <c:majorGridlines/>
        <c:numFmt formatCode="_(* #,##0.000_);_(* \(#,##0.000\);_(* &quot;-&quot;???_);_(@_)" sourceLinked="1"/>
        <c:majorTickMark val="out"/>
        <c:minorTickMark val="none"/>
        <c:tickLblPos val="nextTo"/>
        <c:crossAx val="1983512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Speed 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Speed 4 Column Graph</c:v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'Energy Cons &amp; Saving'!$B$7:$I$7</c:f>
              <c:strCache>
                <c:ptCount val="8"/>
                <c:pt idx="0">
                  <c:v>Havells ES 50 </c:v>
                </c:pt>
                <c:pt idx="1">
                  <c:v>SuperFan X1</c:v>
                </c:pt>
                <c:pt idx="2">
                  <c:v>SuperFan A1</c:v>
                </c:pt>
                <c:pt idx="3">
                  <c:v>SuperFan V1</c:v>
                </c:pt>
                <c:pt idx="4">
                  <c:v>OLD Fan with Electronic Regulator</c:v>
                </c:pt>
                <c:pt idx="5">
                  <c:v>OLD Fan with Resistor Regulator</c:v>
                </c:pt>
                <c:pt idx="6">
                  <c:v>CG Fan with Electronic Regulator</c:v>
                </c:pt>
                <c:pt idx="7">
                  <c:v>CG Fan with Resistor Regulator</c:v>
                </c:pt>
              </c:strCache>
            </c:strRef>
          </c:cat>
          <c:val>
            <c:numRef>
              <c:f>'Energy Cons &amp; Saving'!$B$11:$I$11</c:f>
              <c:numCache>
                <c:formatCode>_(* #,##0.000_);_(* \(#,##0.000\);_(* "-"???_);_(@_)</c:formatCode>
                <c:ptCount val="8"/>
                <c:pt idx="0">
                  <c:v>0.045</c:v>
                </c:pt>
                <c:pt idx="1">
                  <c:v>0.02</c:v>
                </c:pt>
                <c:pt idx="2">
                  <c:v>0.021</c:v>
                </c:pt>
                <c:pt idx="3">
                  <c:v>0.024</c:v>
                </c:pt>
                <c:pt idx="4">
                  <c:v>0.034</c:v>
                </c:pt>
                <c:pt idx="5">
                  <c:v>0.065</c:v>
                </c:pt>
                <c:pt idx="6">
                  <c:v>0.036</c:v>
                </c:pt>
                <c:pt idx="7">
                  <c:v>0.046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3727816"/>
        <c:axId val="1963730792"/>
      </c:barChart>
      <c:lineChart>
        <c:grouping val="standard"/>
        <c:varyColors val="0"/>
        <c:ser>
          <c:idx val="1"/>
          <c:order val="1"/>
          <c:tx>
            <c:v>Speed 4 line graph</c:v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val>
            <c:numRef>
              <c:f>'Energy Cons &amp; Saving'!$B$11:$I$11</c:f>
              <c:numCache>
                <c:formatCode>_(* #,##0.000_);_(* \(#,##0.000\);_(* "-"???_);_(@_)</c:formatCode>
                <c:ptCount val="8"/>
                <c:pt idx="0">
                  <c:v>0.045</c:v>
                </c:pt>
                <c:pt idx="1">
                  <c:v>0.02</c:v>
                </c:pt>
                <c:pt idx="2">
                  <c:v>0.021</c:v>
                </c:pt>
                <c:pt idx="3">
                  <c:v>0.024</c:v>
                </c:pt>
                <c:pt idx="4">
                  <c:v>0.034</c:v>
                </c:pt>
                <c:pt idx="5">
                  <c:v>0.065</c:v>
                </c:pt>
                <c:pt idx="6">
                  <c:v>0.036</c:v>
                </c:pt>
                <c:pt idx="7">
                  <c:v>0.046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3727816"/>
        <c:axId val="1963730792"/>
      </c:lineChart>
      <c:catAx>
        <c:axId val="1963727816"/>
        <c:scaling>
          <c:orientation val="minMax"/>
        </c:scaling>
        <c:delete val="0"/>
        <c:axPos val="b"/>
        <c:majorTickMark val="out"/>
        <c:minorTickMark val="none"/>
        <c:tickLblPos val="nextTo"/>
        <c:crossAx val="1963730792"/>
        <c:crosses val="autoZero"/>
        <c:auto val="1"/>
        <c:lblAlgn val="ctr"/>
        <c:lblOffset val="100"/>
        <c:noMultiLvlLbl val="0"/>
      </c:catAx>
      <c:valAx>
        <c:axId val="1963730792"/>
        <c:scaling>
          <c:orientation val="minMax"/>
        </c:scaling>
        <c:delete val="0"/>
        <c:axPos val="l"/>
        <c:majorGridlines/>
        <c:numFmt formatCode="_(* #,##0.000_);_(* \(#,##0.000\);_(* &quot;-&quot;???_);_(@_)" sourceLinked="1"/>
        <c:majorTickMark val="out"/>
        <c:minorTickMark val="none"/>
        <c:tickLblPos val="nextTo"/>
        <c:crossAx val="1963727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Speed 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Speed 5 Column Graph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'Energy Cons &amp; Saving'!$B$7:$I$7</c:f>
              <c:strCache>
                <c:ptCount val="8"/>
                <c:pt idx="0">
                  <c:v>Havells ES 50 </c:v>
                </c:pt>
                <c:pt idx="1">
                  <c:v>SuperFan X1</c:v>
                </c:pt>
                <c:pt idx="2">
                  <c:v>SuperFan A1</c:v>
                </c:pt>
                <c:pt idx="3">
                  <c:v>SuperFan V1</c:v>
                </c:pt>
                <c:pt idx="4">
                  <c:v>OLD Fan with Electronic Regulator</c:v>
                </c:pt>
                <c:pt idx="5">
                  <c:v>OLD Fan with Resistor Regulator</c:v>
                </c:pt>
                <c:pt idx="6">
                  <c:v>CG Fan with Electronic Regulator</c:v>
                </c:pt>
                <c:pt idx="7">
                  <c:v>CG Fan with Resistor Regulator</c:v>
                </c:pt>
              </c:strCache>
            </c:strRef>
          </c:cat>
          <c:val>
            <c:numRef>
              <c:f>'Energy Cons &amp; Saving'!$B$12:$I$12</c:f>
              <c:numCache>
                <c:formatCode>_(* #,##0.000_);_(* \(#,##0.000\);_(* "-"???_);_(@_)</c:formatCode>
                <c:ptCount val="8"/>
                <c:pt idx="0">
                  <c:v>0.049</c:v>
                </c:pt>
                <c:pt idx="1">
                  <c:v>0.033</c:v>
                </c:pt>
                <c:pt idx="2">
                  <c:v>0.037</c:v>
                </c:pt>
                <c:pt idx="3">
                  <c:v>0.04</c:v>
                </c:pt>
                <c:pt idx="4">
                  <c:v>0.086</c:v>
                </c:pt>
                <c:pt idx="5">
                  <c:v>0.086</c:v>
                </c:pt>
                <c:pt idx="6">
                  <c:v>0.064</c:v>
                </c:pt>
                <c:pt idx="7">
                  <c:v>0.062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3760856"/>
        <c:axId val="1963763832"/>
      </c:barChart>
      <c:lineChart>
        <c:grouping val="standard"/>
        <c:varyColors val="0"/>
        <c:ser>
          <c:idx val="1"/>
          <c:order val="1"/>
          <c:tx>
            <c:v>Speed 5 Line Graph</c:v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val>
            <c:numRef>
              <c:f>'Energy Cons &amp; Saving'!$B$12:$I$12</c:f>
              <c:numCache>
                <c:formatCode>_(* #,##0.000_);_(* \(#,##0.000\);_(* "-"???_);_(@_)</c:formatCode>
                <c:ptCount val="8"/>
                <c:pt idx="0">
                  <c:v>0.049</c:v>
                </c:pt>
                <c:pt idx="1">
                  <c:v>0.033</c:v>
                </c:pt>
                <c:pt idx="2">
                  <c:v>0.037</c:v>
                </c:pt>
                <c:pt idx="3">
                  <c:v>0.04</c:v>
                </c:pt>
                <c:pt idx="4">
                  <c:v>0.086</c:v>
                </c:pt>
                <c:pt idx="5">
                  <c:v>0.086</c:v>
                </c:pt>
                <c:pt idx="6">
                  <c:v>0.064</c:v>
                </c:pt>
                <c:pt idx="7">
                  <c:v>0.062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3760856"/>
        <c:axId val="1963763832"/>
      </c:lineChart>
      <c:catAx>
        <c:axId val="1963760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963763832"/>
        <c:crosses val="autoZero"/>
        <c:auto val="1"/>
        <c:lblAlgn val="ctr"/>
        <c:lblOffset val="100"/>
        <c:noMultiLvlLbl val="0"/>
      </c:catAx>
      <c:valAx>
        <c:axId val="1963763832"/>
        <c:scaling>
          <c:orientation val="minMax"/>
        </c:scaling>
        <c:delete val="0"/>
        <c:axPos val="l"/>
        <c:majorGridlines/>
        <c:numFmt formatCode="_(* #,##0.000_);_(* \(#,##0.000\);_(* &quot;-&quot;???_);_(@_)" sourceLinked="1"/>
        <c:majorTickMark val="out"/>
        <c:minorTickMark val="none"/>
        <c:tickLblPos val="nextTo"/>
        <c:crossAx val="1963760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>
                <a:solidFill>
                  <a:schemeClr val="accent6">
                    <a:lumMod val="75000"/>
                  </a:schemeClr>
                </a:solidFill>
              </a:rPr>
              <a:t>Ceiling Fan Air Flow</a:t>
            </a:r>
          </a:p>
        </c:rich>
      </c:tx>
      <c:layout>
        <c:manualLayout>
          <c:xMode val="edge"/>
          <c:yMode val="edge"/>
          <c:x val="0.366548649503918"/>
          <c:y val="0.0320000089588826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Air Flow</c:v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'Air Flow  Efficiency'!$B$7:$B$14</c:f>
              <c:strCache>
                <c:ptCount val="8"/>
                <c:pt idx="0">
                  <c:v> Havells ES 50  </c:v>
                </c:pt>
                <c:pt idx="1">
                  <c:v> SuperFan X1 </c:v>
                </c:pt>
                <c:pt idx="2">
                  <c:v> SuperFan A1 </c:v>
                </c:pt>
                <c:pt idx="3">
                  <c:v> SuperFan V1 </c:v>
                </c:pt>
                <c:pt idx="4">
                  <c:v> OLD Fan with Electronic Regulator </c:v>
                </c:pt>
                <c:pt idx="5">
                  <c:v> OLD Fan with Resistor Regulator </c:v>
                </c:pt>
                <c:pt idx="6">
                  <c:v> CG Fan with Electronic Regulator </c:v>
                </c:pt>
                <c:pt idx="7">
                  <c:v> CG Fan with Resistor Regulator </c:v>
                </c:pt>
              </c:strCache>
            </c:strRef>
          </c:cat>
          <c:val>
            <c:numRef>
              <c:f>'Air Flow  Efficiency'!$C$7:$C$14</c:f>
              <c:numCache>
                <c:formatCode>_(* #,##0_);_(* \(#,##0\);_(* "-"_);_(@_)</c:formatCode>
                <c:ptCount val="8"/>
                <c:pt idx="0">
                  <c:v>225.0</c:v>
                </c:pt>
                <c:pt idx="1">
                  <c:v>230.0</c:v>
                </c:pt>
                <c:pt idx="2">
                  <c:v>220.0</c:v>
                </c:pt>
                <c:pt idx="3">
                  <c:v>270.0</c:v>
                </c:pt>
                <c:pt idx="4">
                  <c:v>225.0</c:v>
                </c:pt>
                <c:pt idx="5">
                  <c:v>225.0</c:v>
                </c:pt>
                <c:pt idx="6">
                  <c:v>225.0</c:v>
                </c:pt>
                <c:pt idx="7">
                  <c:v>225.0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1"/>
        <c:overlap val="100"/>
        <c:axId val="1983522520"/>
        <c:axId val="1983525528"/>
      </c:barChart>
      <c:barChart>
        <c:barDir val="col"/>
        <c:grouping val="clustered"/>
        <c:varyColors val="0"/>
        <c:ser>
          <c:idx val="1"/>
          <c:order val="1"/>
          <c:tx>
            <c:v>Air Flow Efficiency</c:v>
          </c:tx>
          <c:spPr>
            <a:solidFill>
              <a:schemeClr val="accent6">
                <a:lumMod val="75000"/>
                <a:alpha val="66000"/>
              </a:schemeClr>
            </a:solidFill>
          </c:spPr>
          <c:invertIfNegative val="0"/>
          <c:val>
            <c:numRef>
              <c:f>'Air Flow  Efficiency'!$D$7:$D$14</c:f>
              <c:numCache>
                <c:formatCode>_(* #,##0.000_);_(* \(#,##0.000\);_(* "-"???_);_(@_)</c:formatCode>
                <c:ptCount val="8"/>
                <c:pt idx="0">
                  <c:v>4.518072289156626</c:v>
                </c:pt>
                <c:pt idx="1">
                  <c:v>7.01219512195122</c:v>
                </c:pt>
                <c:pt idx="2">
                  <c:v>5.866666666666666</c:v>
                </c:pt>
                <c:pt idx="3">
                  <c:v>6.683168316831684</c:v>
                </c:pt>
                <c:pt idx="4">
                  <c:v>2.613240418118467</c:v>
                </c:pt>
                <c:pt idx="5">
                  <c:v>2.586206896551724</c:v>
                </c:pt>
                <c:pt idx="6">
                  <c:v>3.348214285714286</c:v>
                </c:pt>
                <c:pt idx="7">
                  <c:v>3.348214285714286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9"/>
        <c:overlap val="-100"/>
        <c:axId val="1983537064"/>
        <c:axId val="1983531160"/>
      </c:barChart>
      <c:catAx>
        <c:axId val="1983522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83525528"/>
        <c:crosses val="autoZero"/>
        <c:auto val="1"/>
        <c:lblAlgn val="ctr"/>
        <c:lblOffset val="100"/>
        <c:noMultiLvlLbl val="0"/>
      </c:catAx>
      <c:valAx>
        <c:axId val="1983525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</a:t>
                </a:r>
                <a:r>
                  <a:rPr lang="en-GB" baseline="30000"/>
                  <a:t>3 </a:t>
                </a:r>
                <a:r>
                  <a:rPr lang="en-GB"/>
                  <a:t>/ min </a:t>
                </a:r>
              </a:p>
            </c:rich>
          </c:tx>
          <c:overlay val="0"/>
        </c:title>
        <c:numFmt formatCode="_(* #,##0_);_(* \(#,##0\);_(* &quot;-&quot;_);_(@_)" sourceLinked="1"/>
        <c:majorTickMark val="none"/>
        <c:minorTickMark val="none"/>
        <c:tickLblPos val="nextTo"/>
        <c:crossAx val="1983522520"/>
        <c:crosses val="autoZero"/>
        <c:crossBetween val="between"/>
      </c:valAx>
      <c:valAx>
        <c:axId val="198353116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</a:t>
                </a:r>
                <a:r>
                  <a:rPr lang="en-US" baseline="30000"/>
                  <a:t>3 </a:t>
                </a:r>
                <a:r>
                  <a:rPr lang="en-US"/>
                  <a:t>/ min / W</a:t>
                </a:r>
              </a:p>
            </c:rich>
          </c:tx>
          <c:overlay val="0"/>
        </c:title>
        <c:numFmt formatCode="_(* #,##0.000_);_(* \(#,##0.000\);_(* &quot;-&quot;???_);_(@_)" sourceLinked="1"/>
        <c:majorTickMark val="out"/>
        <c:minorTickMark val="none"/>
        <c:tickLblPos val="nextTo"/>
        <c:crossAx val="1983537064"/>
        <c:crosses val="max"/>
        <c:crossBetween val="between"/>
      </c:valAx>
      <c:catAx>
        <c:axId val="1983537064"/>
        <c:scaling>
          <c:orientation val="minMax"/>
        </c:scaling>
        <c:delete val="1"/>
        <c:axPos val="b"/>
        <c:majorTickMark val="out"/>
        <c:minorTickMark val="none"/>
        <c:tickLblPos val="none"/>
        <c:crossAx val="1983531160"/>
        <c:crosses val="autoZero"/>
        <c:auto val="1"/>
        <c:lblAlgn val="ctr"/>
        <c:lblOffset val="100"/>
        <c:noMultiLvlLbl val="0"/>
      </c:catAx>
      <c:spPr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Energy Consumption</c:v>
          </c:tx>
          <c:invertIfNegative val="0"/>
          <c:val>
            <c:numRef>
              <c:f>'Superfan X1'!$F$9:$F$13</c:f>
              <c:numCache>
                <c:formatCode>_(* #,##0.000_);_(* \(#,##0.000\);_(* "-"??_);_(@_)</c:formatCode>
                <c:ptCount val="5"/>
                <c:pt idx="0">
                  <c:v>0.003</c:v>
                </c:pt>
                <c:pt idx="1">
                  <c:v>0.006</c:v>
                </c:pt>
                <c:pt idx="2">
                  <c:v>0.012</c:v>
                </c:pt>
                <c:pt idx="3">
                  <c:v>0.02</c:v>
                </c:pt>
                <c:pt idx="4">
                  <c:v>0.033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3510536"/>
        <c:axId val="1963513480"/>
      </c:barChart>
      <c:catAx>
        <c:axId val="1963510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963513480"/>
        <c:crosses val="autoZero"/>
        <c:auto val="1"/>
        <c:lblAlgn val="ctr"/>
        <c:lblOffset val="100"/>
        <c:noMultiLvlLbl val="0"/>
      </c:catAx>
      <c:valAx>
        <c:axId val="1963513480"/>
        <c:scaling>
          <c:orientation val="minMax"/>
        </c:scaling>
        <c:delete val="0"/>
        <c:axPos val="l"/>
        <c:majorGridlines/>
        <c:numFmt formatCode="_(* #,##0.000_);_(* \(#,##0.000\);_(* &quot;-&quot;??_);_(@_)" sourceLinked="1"/>
        <c:majorTickMark val="out"/>
        <c:minorTickMark val="none"/>
        <c:tickLblPos val="nextTo"/>
        <c:crossAx val="1963510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Energy Consumption</c:v>
          </c:tx>
          <c:invertIfNegative val="0"/>
          <c:val>
            <c:numRef>
              <c:f>'Superfan A1'!$F$9:$F$13</c:f>
              <c:numCache>
                <c:formatCode>_(* #,##0.000_);_(* \(#,##0.000\);_(* "-"??_);_(@_)</c:formatCode>
                <c:ptCount val="5"/>
                <c:pt idx="0">
                  <c:v>0.004</c:v>
                </c:pt>
                <c:pt idx="1">
                  <c:v>0.007</c:v>
                </c:pt>
                <c:pt idx="2">
                  <c:v>0.014</c:v>
                </c:pt>
                <c:pt idx="3">
                  <c:v>0.021</c:v>
                </c:pt>
                <c:pt idx="4">
                  <c:v>0.037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3547272"/>
        <c:axId val="1963550216"/>
      </c:barChart>
      <c:catAx>
        <c:axId val="1963547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963550216"/>
        <c:crosses val="autoZero"/>
        <c:auto val="1"/>
        <c:lblAlgn val="ctr"/>
        <c:lblOffset val="100"/>
        <c:noMultiLvlLbl val="0"/>
      </c:catAx>
      <c:valAx>
        <c:axId val="1963550216"/>
        <c:scaling>
          <c:orientation val="minMax"/>
        </c:scaling>
        <c:delete val="0"/>
        <c:axPos val="l"/>
        <c:majorGridlines/>
        <c:numFmt formatCode="_(* #,##0.000_);_(* \(#,##0.000\);_(* &quot;-&quot;??_);_(@_)" sourceLinked="1"/>
        <c:majorTickMark val="out"/>
        <c:minorTickMark val="none"/>
        <c:tickLblPos val="nextTo"/>
        <c:crossAx val="1963547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Energy Consumption</c:v>
          </c:tx>
          <c:invertIfNegative val="0"/>
          <c:val>
            <c:numRef>
              <c:f>'Superfax V1'!$F$9:$F$13</c:f>
              <c:numCache>
                <c:formatCode>_(* #,##0.000_);_(* \(#,##0.000\);_(* "-"??_);_(@_)</c:formatCode>
                <c:ptCount val="5"/>
                <c:pt idx="0">
                  <c:v>0.004</c:v>
                </c:pt>
                <c:pt idx="1">
                  <c:v>0.009</c:v>
                </c:pt>
                <c:pt idx="2">
                  <c:v>0.014</c:v>
                </c:pt>
                <c:pt idx="3">
                  <c:v>0.024</c:v>
                </c:pt>
                <c:pt idx="4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014552"/>
        <c:axId val="1953854760"/>
      </c:barChart>
      <c:catAx>
        <c:axId val="1954014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953854760"/>
        <c:crosses val="autoZero"/>
        <c:auto val="1"/>
        <c:lblAlgn val="ctr"/>
        <c:lblOffset val="100"/>
        <c:noMultiLvlLbl val="0"/>
      </c:catAx>
      <c:valAx>
        <c:axId val="1953854760"/>
        <c:scaling>
          <c:orientation val="minMax"/>
        </c:scaling>
        <c:delete val="0"/>
        <c:axPos val="l"/>
        <c:majorGridlines/>
        <c:numFmt formatCode="_(* #,##0.000_);_(* \(#,##0.000\);_(* &quot;-&quot;??_);_(@_)" sourceLinked="1"/>
        <c:majorTickMark val="out"/>
        <c:minorTickMark val="none"/>
        <c:tickLblPos val="nextTo"/>
        <c:crossAx val="1954014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Energy Consumption</c:v>
          </c:tx>
          <c:invertIfNegative val="0"/>
          <c:val>
            <c:numRef>
              <c:f>'OLD Fan - electronic regulator'!$F$9:$F$13</c:f>
              <c:numCache>
                <c:formatCode>_(* #,##0.000_);_(* \(#,##0.000\);_(* "-"??_);_(@_)</c:formatCode>
                <c:ptCount val="5"/>
                <c:pt idx="0">
                  <c:v>0.008</c:v>
                </c:pt>
                <c:pt idx="1">
                  <c:v>0.014</c:v>
                </c:pt>
                <c:pt idx="2">
                  <c:v>0.025</c:v>
                </c:pt>
                <c:pt idx="3">
                  <c:v>0.034</c:v>
                </c:pt>
                <c:pt idx="4">
                  <c:v>0.086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3584744"/>
        <c:axId val="1963587688"/>
      </c:barChart>
      <c:catAx>
        <c:axId val="1963584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963587688"/>
        <c:crosses val="autoZero"/>
        <c:auto val="1"/>
        <c:lblAlgn val="ctr"/>
        <c:lblOffset val="100"/>
        <c:noMultiLvlLbl val="0"/>
      </c:catAx>
      <c:valAx>
        <c:axId val="1963587688"/>
        <c:scaling>
          <c:orientation val="minMax"/>
        </c:scaling>
        <c:delete val="0"/>
        <c:axPos val="l"/>
        <c:majorGridlines/>
        <c:numFmt formatCode="_(* #,##0.000_);_(* \(#,##0.000\);_(* &quot;-&quot;??_);_(@_)" sourceLinked="1"/>
        <c:majorTickMark val="out"/>
        <c:minorTickMark val="none"/>
        <c:tickLblPos val="nextTo"/>
        <c:crossAx val="1963584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2" r="0.700000000000002" t="0.750000000000003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Energy Consumption</c:v>
          </c:tx>
          <c:invertIfNegative val="0"/>
          <c:val>
            <c:numRef>
              <c:f>'OLD Fan - resistor regulator'!$F$9:$F$13</c:f>
              <c:numCache>
                <c:formatCode>_(* #,##0.000_);_(* \(#,##0.000\);_(* "-"??_);_(@_)</c:formatCode>
                <c:ptCount val="5"/>
                <c:pt idx="0">
                  <c:v>0.02</c:v>
                </c:pt>
                <c:pt idx="1">
                  <c:v>0.033</c:v>
                </c:pt>
                <c:pt idx="2">
                  <c:v>0.05</c:v>
                </c:pt>
                <c:pt idx="3">
                  <c:v>0.065</c:v>
                </c:pt>
                <c:pt idx="4">
                  <c:v>0.086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3620696"/>
        <c:axId val="1963623640"/>
      </c:barChart>
      <c:catAx>
        <c:axId val="1963620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963623640"/>
        <c:crosses val="autoZero"/>
        <c:auto val="1"/>
        <c:lblAlgn val="ctr"/>
        <c:lblOffset val="100"/>
        <c:noMultiLvlLbl val="0"/>
      </c:catAx>
      <c:valAx>
        <c:axId val="1963623640"/>
        <c:scaling>
          <c:orientation val="minMax"/>
        </c:scaling>
        <c:delete val="0"/>
        <c:axPos val="l"/>
        <c:majorGridlines/>
        <c:numFmt formatCode="_(* #,##0.000_);_(* \(#,##0.000\);_(* &quot;-&quot;??_);_(@_)" sourceLinked="1"/>
        <c:majorTickMark val="out"/>
        <c:minorTickMark val="none"/>
        <c:tickLblPos val="nextTo"/>
        <c:crossAx val="1963620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2" r="0.700000000000002" t="0.750000000000003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Energy Consumption</c:v>
          </c:tx>
          <c:invertIfNegative val="0"/>
          <c:val>
            <c:numRef>
              <c:f>'CG - electronic regulat '!$F$9:$F$13</c:f>
              <c:numCache>
                <c:formatCode>_(* #,##0.000_);_(* \(#,##0.000\);_(* "-"??_);_(@_)</c:formatCode>
                <c:ptCount val="5"/>
                <c:pt idx="0">
                  <c:v>0.012</c:v>
                </c:pt>
                <c:pt idx="1">
                  <c:v>0.02</c:v>
                </c:pt>
                <c:pt idx="2">
                  <c:v>0.032</c:v>
                </c:pt>
                <c:pt idx="3">
                  <c:v>0.036</c:v>
                </c:pt>
                <c:pt idx="4">
                  <c:v>0.064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3656888"/>
        <c:axId val="1963659832"/>
      </c:barChart>
      <c:catAx>
        <c:axId val="1963656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963659832"/>
        <c:crosses val="autoZero"/>
        <c:auto val="1"/>
        <c:lblAlgn val="ctr"/>
        <c:lblOffset val="100"/>
        <c:noMultiLvlLbl val="0"/>
      </c:catAx>
      <c:valAx>
        <c:axId val="1963659832"/>
        <c:scaling>
          <c:orientation val="minMax"/>
        </c:scaling>
        <c:delete val="0"/>
        <c:axPos val="l"/>
        <c:majorGridlines/>
        <c:numFmt formatCode="_(* #,##0.000_);_(* \(#,##0.000\);_(* &quot;-&quot;??_);_(@_)" sourceLinked="1"/>
        <c:majorTickMark val="out"/>
        <c:minorTickMark val="none"/>
        <c:tickLblPos val="nextTo"/>
        <c:crossAx val="1963656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2" r="0.700000000000002" t="0.750000000000003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Energy Consumption</c:v>
          </c:tx>
          <c:invertIfNegative val="0"/>
          <c:val>
            <c:numRef>
              <c:f>'CG Fan - resistor regulator'!$F$9:$F$13</c:f>
              <c:numCache>
                <c:formatCode>_(* #,##0.000_);_(* \(#,##0.000\);_(* "-"??_);_(@_)</c:formatCode>
                <c:ptCount val="5"/>
                <c:pt idx="0">
                  <c:v>0.034</c:v>
                </c:pt>
                <c:pt idx="1">
                  <c:v>0.036</c:v>
                </c:pt>
                <c:pt idx="2">
                  <c:v>0.042</c:v>
                </c:pt>
                <c:pt idx="3">
                  <c:v>0.046</c:v>
                </c:pt>
                <c:pt idx="4">
                  <c:v>0.062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3692760"/>
        <c:axId val="1963695704"/>
      </c:barChart>
      <c:catAx>
        <c:axId val="1963692760"/>
        <c:scaling>
          <c:orientation val="minMax"/>
        </c:scaling>
        <c:delete val="0"/>
        <c:axPos val="b"/>
        <c:majorTickMark val="out"/>
        <c:minorTickMark val="none"/>
        <c:tickLblPos val="nextTo"/>
        <c:crossAx val="1963695704"/>
        <c:crosses val="autoZero"/>
        <c:auto val="1"/>
        <c:lblAlgn val="ctr"/>
        <c:lblOffset val="100"/>
        <c:noMultiLvlLbl val="0"/>
      </c:catAx>
      <c:valAx>
        <c:axId val="1963695704"/>
        <c:scaling>
          <c:orientation val="minMax"/>
        </c:scaling>
        <c:delete val="0"/>
        <c:axPos val="l"/>
        <c:majorGridlines/>
        <c:numFmt formatCode="_(* #,##0.000_);_(* \(#,##0.000\);_(* &quot;-&quot;??_);_(@_)" sourceLinked="1"/>
        <c:majorTickMark val="out"/>
        <c:minorTickMark val="none"/>
        <c:tickLblPos val="nextTo"/>
        <c:crossAx val="1963692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2" r="0.700000000000002" t="0.750000000000003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'Energy Cons &amp; Saving'!$B$7</c:f>
              <c:strCache>
                <c:ptCount val="1"/>
                <c:pt idx="0">
                  <c:v>Havells ES 50 </c:v>
                </c:pt>
              </c:strCache>
            </c:strRef>
          </c:tx>
          <c:invertIfNegative val="0"/>
          <c:val>
            <c:numRef>
              <c:f>'Energy Cons &amp; Saving'!$B$8:$B$12</c:f>
              <c:numCache>
                <c:formatCode>_(* #,##0.000_);_(* \(#,##0.000\);_(* "-"???_);_(@_)</c:formatCode>
                <c:ptCount val="5"/>
                <c:pt idx="0">
                  <c:v>0.022</c:v>
                </c:pt>
                <c:pt idx="1">
                  <c:v>0.033</c:v>
                </c:pt>
                <c:pt idx="2">
                  <c:v>0.042</c:v>
                </c:pt>
                <c:pt idx="3">
                  <c:v>0.045</c:v>
                </c:pt>
                <c:pt idx="4">
                  <c:v>0.049</c:v>
                </c:pt>
              </c:numCache>
            </c:numRef>
          </c:val>
        </c:ser>
        <c:ser>
          <c:idx val="2"/>
          <c:order val="1"/>
          <c:tx>
            <c:strRef>
              <c:f>'Energy Cons &amp; Saving'!$C$7</c:f>
              <c:strCache>
                <c:ptCount val="1"/>
                <c:pt idx="0">
                  <c:v>SuperFan X1</c:v>
                </c:pt>
              </c:strCache>
            </c:strRef>
          </c:tx>
          <c:invertIfNegative val="0"/>
          <c:val>
            <c:numRef>
              <c:f>'Energy Cons &amp; Saving'!$C$8:$C$12</c:f>
              <c:numCache>
                <c:formatCode>_(* #,##0.000_);_(* \(#,##0.000\);_(* "-"???_);_(@_)</c:formatCode>
                <c:ptCount val="5"/>
                <c:pt idx="0">
                  <c:v>0.003</c:v>
                </c:pt>
                <c:pt idx="1">
                  <c:v>0.006</c:v>
                </c:pt>
                <c:pt idx="2">
                  <c:v>0.012</c:v>
                </c:pt>
                <c:pt idx="3">
                  <c:v>0.02</c:v>
                </c:pt>
                <c:pt idx="4">
                  <c:v>0.033</c:v>
                </c:pt>
              </c:numCache>
            </c:numRef>
          </c:val>
        </c:ser>
        <c:ser>
          <c:idx val="3"/>
          <c:order val="2"/>
          <c:tx>
            <c:strRef>
              <c:f>'Energy Cons &amp; Saving'!$D$7</c:f>
              <c:strCache>
                <c:ptCount val="1"/>
                <c:pt idx="0">
                  <c:v>SuperFan A1</c:v>
                </c:pt>
              </c:strCache>
            </c:strRef>
          </c:tx>
          <c:invertIfNegative val="0"/>
          <c:val>
            <c:numRef>
              <c:f>'Energy Cons &amp; Saving'!$D$8:$D$12</c:f>
              <c:numCache>
                <c:formatCode>_(* #,##0.000_);_(* \(#,##0.000\);_(* "-"???_);_(@_)</c:formatCode>
                <c:ptCount val="5"/>
                <c:pt idx="0">
                  <c:v>0.004</c:v>
                </c:pt>
                <c:pt idx="1">
                  <c:v>0.007</c:v>
                </c:pt>
                <c:pt idx="2">
                  <c:v>0.014</c:v>
                </c:pt>
                <c:pt idx="3">
                  <c:v>0.021</c:v>
                </c:pt>
                <c:pt idx="4">
                  <c:v>0.037</c:v>
                </c:pt>
              </c:numCache>
            </c:numRef>
          </c:val>
        </c:ser>
        <c:ser>
          <c:idx val="4"/>
          <c:order val="3"/>
          <c:tx>
            <c:strRef>
              <c:f>'Energy Cons &amp; Saving'!$E$7</c:f>
              <c:strCache>
                <c:ptCount val="1"/>
                <c:pt idx="0">
                  <c:v>SuperFan V1</c:v>
                </c:pt>
              </c:strCache>
            </c:strRef>
          </c:tx>
          <c:invertIfNegative val="0"/>
          <c:val>
            <c:numRef>
              <c:f>'Energy Cons &amp; Saving'!$E$8:$E$12</c:f>
              <c:numCache>
                <c:formatCode>_(* #,##0.000_);_(* \(#,##0.000\);_(* "-"???_);_(@_)</c:formatCode>
                <c:ptCount val="5"/>
                <c:pt idx="0">
                  <c:v>0.004</c:v>
                </c:pt>
                <c:pt idx="1">
                  <c:v>0.009</c:v>
                </c:pt>
                <c:pt idx="2">
                  <c:v>0.014</c:v>
                </c:pt>
                <c:pt idx="3">
                  <c:v>0.024</c:v>
                </c:pt>
                <c:pt idx="4">
                  <c:v>0.04</c:v>
                </c:pt>
              </c:numCache>
            </c:numRef>
          </c:val>
        </c:ser>
        <c:ser>
          <c:idx val="5"/>
          <c:order val="4"/>
          <c:tx>
            <c:strRef>
              <c:f>'Energy Cons &amp; Saving'!$F$7</c:f>
              <c:strCache>
                <c:ptCount val="1"/>
                <c:pt idx="0">
                  <c:v>OLD Fan with Electronic Regulator</c:v>
                </c:pt>
              </c:strCache>
            </c:strRef>
          </c:tx>
          <c:invertIfNegative val="0"/>
          <c:val>
            <c:numRef>
              <c:f>'Energy Cons &amp; Saving'!$F$8:$F$12</c:f>
              <c:numCache>
                <c:formatCode>_(* #,##0.000_);_(* \(#,##0.000\);_(* "-"???_);_(@_)</c:formatCode>
                <c:ptCount val="5"/>
                <c:pt idx="0">
                  <c:v>0.008</c:v>
                </c:pt>
                <c:pt idx="1">
                  <c:v>0.014</c:v>
                </c:pt>
                <c:pt idx="2">
                  <c:v>0.025</c:v>
                </c:pt>
                <c:pt idx="3">
                  <c:v>0.034</c:v>
                </c:pt>
                <c:pt idx="4">
                  <c:v>0.086</c:v>
                </c:pt>
              </c:numCache>
            </c:numRef>
          </c:val>
        </c:ser>
        <c:ser>
          <c:idx val="6"/>
          <c:order val="5"/>
          <c:tx>
            <c:strRef>
              <c:f>'Energy Cons &amp; Saving'!$G$7</c:f>
              <c:strCache>
                <c:ptCount val="1"/>
                <c:pt idx="0">
                  <c:v>OLD Fan with Resistor Regulator</c:v>
                </c:pt>
              </c:strCache>
            </c:strRef>
          </c:tx>
          <c:invertIfNegative val="0"/>
          <c:val>
            <c:numRef>
              <c:f>'Energy Cons &amp; Saving'!$G$8:$G$12</c:f>
              <c:numCache>
                <c:formatCode>_(* #,##0.000_);_(* \(#,##0.000\);_(* "-"???_);_(@_)</c:formatCode>
                <c:ptCount val="5"/>
                <c:pt idx="0">
                  <c:v>0.02</c:v>
                </c:pt>
                <c:pt idx="1">
                  <c:v>0.033</c:v>
                </c:pt>
                <c:pt idx="2">
                  <c:v>0.05</c:v>
                </c:pt>
                <c:pt idx="3">
                  <c:v>0.065</c:v>
                </c:pt>
                <c:pt idx="4">
                  <c:v>0.086</c:v>
                </c:pt>
              </c:numCache>
            </c:numRef>
          </c:val>
        </c:ser>
        <c:ser>
          <c:idx val="7"/>
          <c:order val="6"/>
          <c:tx>
            <c:strRef>
              <c:f>'Energy Cons &amp; Saving'!$H$7</c:f>
              <c:strCache>
                <c:ptCount val="1"/>
                <c:pt idx="0">
                  <c:v>CG Fan with Electronic Regulator</c:v>
                </c:pt>
              </c:strCache>
            </c:strRef>
          </c:tx>
          <c:invertIfNegative val="0"/>
          <c:val>
            <c:numRef>
              <c:f>'Energy Cons &amp; Saving'!$H$8:$H$12</c:f>
              <c:numCache>
                <c:formatCode>_(* #,##0.000_);_(* \(#,##0.000\);_(* "-"???_);_(@_)</c:formatCode>
                <c:ptCount val="5"/>
                <c:pt idx="0">
                  <c:v>0.012</c:v>
                </c:pt>
                <c:pt idx="1">
                  <c:v>0.02</c:v>
                </c:pt>
                <c:pt idx="2">
                  <c:v>0.032</c:v>
                </c:pt>
                <c:pt idx="3">
                  <c:v>0.036</c:v>
                </c:pt>
                <c:pt idx="4">
                  <c:v>0.064</c:v>
                </c:pt>
              </c:numCache>
            </c:numRef>
          </c:val>
        </c:ser>
        <c:ser>
          <c:idx val="8"/>
          <c:order val="7"/>
          <c:tx>
            <c:strRef>
              <c:f>'Energy Cons &amp; Saving'!$I$7</c:f>
              <c:strCache>
                <c:ptCount val="1"/>
                <c:pt idx="0">
                  <c:v>CG Fan with Resistor Regulator</c:v>
                </c:pt>
              </c:strCache>
            </c:strRef>
          </c:tx>
          <c:invertIfNegative val="0"/>
          <c:val>
            <c:numRef>
              <c:f>'Energy Cons &amp; Saving'!$I$8:$I$12</c:f>
              <c:numCache>
                <c:formatCode>_(* #,##0.000_);_(* \(#,##0.000\);_(* "-"???_);_(@_)</c:formatCode>
                <c:ptCount val="5"/>
                <c:pt idx="0">
                  <c:v>0.034</c:v>
                </c:pt>
                <c:pt idx="1">
                  <c:v>0.036</c:v>
                </c:pt>
                <c:pt idx="2">
                  <c:v>0.042</c:v>
                </c:pt>
                <c:pt idx="3">
                  <c:v>0.046</c:v>
                </c:pt>
                <c:pt idx="4">
                  <c:v>0.062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7432552"/>
        <c:axId val="2081989144"/>
      </c:barChart>
      <c:catAx>
        <c:axId val="1947432552"/>
        <c:scaling>
          <c:orientation val="minMax"/>
        </c:scaling>
        <c:delete val="0"/>
        <c:axPos val="b"/>
        <c:majorTickMark val="out"/>
        <c:minorTickMark val="none"/>
        <c:tickLblPos val="nextTo"/>
        <c:crossAx val="2081989144"/>
        <c:crosses val="autoZero"/>
        <c:auto val="1"/>
        <c:lblAlgn val="ctr"/>
        <c:lblOffset val="100"/>
        <c:noMultiLvlLbl val="0"/>
      </c:catAx>
      <c:valAx>
        <c:axId val="2081989144"/>
        <c:scaling>
          <c:orientation val="minMax"/>
        </c:scaling>
        <c:delete val="0"/>
        <c:axPos val="l"/>
        <c:majorGridlines/>
        <c:numFmt formatCode="_(* #,##0.000_);_(* \(#,##0.000\);_(* &quot;-&quot;???_);_(@_)" sourceLinked="1"/>
        <c:majorTickMark val="out"/>
        <c:minorTickMark val="none"/>
        <c:tickLblPos val="nextTo"/>
        <c:crossAx val="1947432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4" Type="http://schemas.openxmlformats.org/officeDocument/2006/relationships/chart" Target="../charts/chart12.xml"/><Relationship Id="rId5" Type="http://schemas.openxmlformats.org/officeDocument/2006/relationships/chart" Target="../charts/chart13.xml"/><Relationship Id="rId6" Type="http://schemas.openxmlformats.org/officeDocument/2006/relationships/chart" Target="../charts/chart14.xml"/><Relationship Id="rId1" Type="http://schemas.openxmlformats.org/officeDocument/2006/relationships/chart" Target="../charts/chart9.xml"/><Relationship Id="rId2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6</xdr:col>
      <xdr:colOff>0</xdr:colOff>
      <xdr:row>32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16</xdr:row>
      <xdr:rowOff>57149</xdr:rowOff>
    </xdr:from>
    <xdr:to>
      <xdr:col>6</xdr:col>
      <xdr:colOff>847725</xdr:colOff>
      <xdr:row>40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13</xdr:row>
      <xdr:rowOff>95251</xdr:rowOff>
    </xdr:from>
    <xdr:to>
      <xdr:col>5</xdr:col>
      <xdr:colOff>666750</xdr:colOff>
      <xdr:row>32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14</xdr:row>
      <xdr:rowOff>28575</xdr:rowOff>
    </xdr:from>
    <xdr:to>
      <xdr:col>6</xdr:col>
      <xdr:colOff>0</xdr:colOff>
      <xdr:row>32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14</xdr:row>
      <xdr:rowOff>9525</xdr:rowOff>
    </xdr:from>
    <xdr:to>
      <xdr:col>6</xdr:col>
      <xdr:colOff>0</xdr:colOff>
      <xdr:row>32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6</xdr:col>
      <xdr:colOff>0</xdr:colOff>
      <xdr:row>32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6</xdr:col>
      <xdr:colOff>0</xdr:colOff>
      <xdr:row>32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6</xdr:col>
      <xdr:colOff>0</xdr:colOff>
      <xdr:row>32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6</xdr:col>
      <xdr:colOff>0</xdr:colOff>
      <xdr:row>32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114300</xdr:rowOff>
    </xdr:from>
    <xdr:to>
      <xdr:col>8</xdr:col>
      <xdr:colOff>863600</xdr:colOff>
      <xdr:row>48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49</xdr:row>
      <xdr:rowOff>114300</xdr:rowOff>
    </xdr:from>
    <xdr:to>
      <xdr:col>8</xdr:col>
      <xdr:colOff>857250</xdr:colOff>
      <xdr:row>76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77</xdr:row>
      <xdr:rowOff>47624</xdr:rowOff>
    </xdr:from>
    <xdr:to>
      <xdr:col>8</xdr:col>
      <xdr:colOff>857250</xdr:colOff>
      <xdr:row>104</xdr:row>
      <xdr:rowOff>9524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161924</xdr:colOff>
      <xdr:row>105</xdr:row>
      <xdr:rowOff>19050</xdr:rowOff>
    </xdr:from>
    <xdr:to>
      <xdr:col>8</xdr:col>
      <xdr:colOff>857249</xdr:colOff>
      <xdr:row>133</xdr:row>
      <xdr:rowOff>133350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171450</xdr:colOff>
      <xdr:row>135</xdr:row>
      <xdr:rowOff>66675</xdr:rowOff>
    </xdr:from>
    <xdr:to>
      <xdr:col>8</xdr:col>
      <xdr:colOff>866775</xdr:colOff>
      <xdr:row>164</xdr:row>
      <xdr:rowOff>38100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165</xdr:row>
      <xdr:rowOff>85725</xdr:rowOff>
    </xdr:from>
    <xdr:to>
      <xdr:col>8</xdr:col>
      <xdr:colOff>847725</xdr:colOff>
      <xdr:row>194</xdr:row>
      <xdr:rowOff>57150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showGridLines="0" workbookViewId="0">
      <selection activeCell="L33" sqref="L33"/>
    </sheetView>
  </sheetViews>
  <sheetFormatPr baseColWidth="10" defaultColWidth="8.83203125" defaultRowHeight="12" x14ac:dyDescent="0"/>
  <cols>
    <col min="1" max="1" width="10.1640625" customWidth="1"/>
    <col min="2" max="2" width="10.1640625" bestFit="1" customWidth="1"/>
  </cols>
  <sheetData>
    <row r="2" spans="1:7" ht="16">
      <c r="A2" s="10" t="s">
        <v>14</v>
      </c>
    </row>
    <row r="3" spans="1:7">
      <c r="A3" s="1"/>
    </row>
    <row r="4" spans="1:7">
      <c r="A4" s="1" t="s">
        <v>10</v>
      </c>
      <c r="B4" s="11">
        <v>41489</v>
      </c>
    </row>
    <row r="5" spans="1:7">
      <c r="A5" s="1" t="s">
        <v>4</v>
      </c>
      <c r="B5" s="2">
        <v>233.8</v>
      </c>
      <c r="C5" t="s">
        <v>6</v>
      </c>
    </row>
    <row r="6" spans="1:7">
      <c r="A6" s="1" t="s">
        <v>5</v>
      </c>
      <c r="B6" s="2">
        <v>50</v>
      </c>
      <c r="C6" t="s">
        <v>7</v>
      </c>
    </row>
    <row r="7" spans="1:7">
      <c r="A7" s="1" t="s">
        <v>18</v>
      </c>
    </row>
    <row r="8" spans="1:7" ht="24">
      <c r="A8" s="26" t="s">
        <v>1</v>
      </c>
      <c r="B8" s="27" t="s">
        <v>8</v>
      </c>
      <c r="C8" s="27" t="s">
        <v>9</v>
      </c>
      <c r="D8" s="27" t="s">
        <v>2</v>
      </c>
      <c r="E8" s="27" t="s">
        <v>3</v>
      </c>
      <c r="F8" s="28" t="s">
        <v>11</v>
      </c>
      <c r="G8" s="28" t="s">
        <v>43</v>
      </c>
    </row>
    <row r="9" spans="1:7">
      <c r="A9" s="7">
        <v>1</v>
      </c>
      <c r="B9" s="6">
        <v>0.18</v>
      </c>
      <c r="C9" s="6">
        <v>22.7</v>
      </c>
      <c r="D9" s="6">
        <v>42.2</v>
      </c>
      <c r="E9" s="6">
        <v>0.54</v>
      </c>
      <c r="F9" s="12">
        <v>2.1999999999999999E-2</v>
      </c>
      <c r="G9" s="61">
        <v>138</v>
      </c>
    </row>
    <row r="10" spans="1:7">
      <c r="A10" s="8">
        <v>2</v>
      </c>
      <c r="B10" s="4">
        <v>0.21</v>
      </c>
      <c r="C10" s="4">
        <v>34.299999999999997</v>
      </c>
      <c r="D10" s="4">
        <v>50.8</v>
      </c>
      <c r="E10" s="4">
        <v>0.68</v>
      </c>
      <c r="F10" s="13">
        <v>3.3000000000000002E-2</v>
      </c>
      <c r="G10" s="62">
        <v>181.6</v>
      </c>
    </row>
    <row r="11" spans="1:7">
      <c r="A11" s="8">
        <v>3</v>
      </c>
      <c r="B11" s="4">
        <v>0.21</v>
      </c>
      <c r="C11" s="4">
        <v>44.2</v>
      </c>
      <c r="D11" s="4">
        <v>50.2</v>
      </c>
      <c r="E11" s="4">
        <v>0.88</v>
      </c>
      <c r="F11" s="13">
        <v>4.2000000000000003E-2</v>
      </c>
      <c r="G11" s="62">
        <v>328.8</v>
      </c>
    </row>
    <row r="12" spans="1:7">
      <c r="A12" s="8">
        <v>4</v>
      </c>
      <c r="B12" s="4">
        <v>0.21</v>
      </c>
      <c r="C12" s="4">
        <v>46.7</v>
      </c>
      <c r="D12" s="4">
        <v>50.1</v>
      </c>
      <c r="E12" s="4">
        <v>0.93</v>
      </c>
      <c r="F12" s="13">
        <v>4.4999999999999998E-2</v>
      </c>
      <c r="G12" s="62">
        <v>343</v>
      </c>
    </row>
    <row r="13" spans="1:7">
      <c r="A13" s="9">
        <v>5</v>
      </c>
      <c r="B13" s="5">
        <v>0.21</v>
      </c>
      <c r="C13" s="5">
        <v>49.8</v>
      </c>
      <c r="D13" s="5">
        <v>51.2</v>
      </c>
      <c r="E13" s="5">
        <v>0.97</v>
      </c>
      <c r="F13" s="14">
        <v>4.9000000000000002E-2</v>
      </c>
      <c r="G13" s="63">
        <v>366</v>
      </c>
    </row>
    <row r="20" spans="4:4">
      <c r="D20" s="3"/>
    </row>
  </sheetData>
  <sheetProtection password="C9E1" sheet="1" objects="1" scenarios="1"/>
  <phoneticPr fontId="14" type="noConversion"/>
  <pageMargins left="0.9055118110236221" right="0.9055118110236221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G15"/>
  <sheetViews>
    <sheetView showGridLines="0" workbookViewId="0">
      <selection activeCell="C7" sqref="C7"/>
    </sheetView>
  </sheetViews>
  <sheetFormatPr baseColWidth="10" defaultColWidth="8.83203125" defaultRowHeight="12" x14ac:dyDescent="0"/>
  <cols>
    <col min="1" max="1" width="3.33203125" customWidth="1"/>
    <col min="2" max="2" width="31" customWidth="1"/>
    <col min="3" max="3" width="12" bestFit="1" customWidth="1"/>
    <col min="4" max="4" width="13.6640625" bestFit="1" customWidth="1"/>
    <col min="5" max="5" width="2.6640625" customWidth="1"/>
    <col min="6" max="7" width="13.6640625" customWidth="1"/>
    <col min="8" max="8" width="16.1640625" customWidth="1"/>
  </cols>
  <sheetData>
    <row r="2" spans="1:7" ht="18">
      <c r="A2" s="25" t="s">
        <v>22</v>
      </c>
      <c r="B2" s="21"/>
      <c r="C2" s="21"/>
    </row>
    <row r="3" spans="1:7" ht="16">
      <c r="A3" s="41" t="s">
        <v>23</v>
      </c>
      <c r="B3" s="21"/>
      <c r="C3" s="21"/>
    </row>
    <row r="4" spans="1:7" ht="16">
      <c r="A4" s="41" t="s">
        <v>24</v>
      </c>
      <c r="B4" s="21"/>
      <c r="C4" s="21"/>
    </row>
    <row r="5" spans="1:7">
      <c r="A5" s="30"/>
      <c r="B5" s="31"/>
      <c r="C5" s="31"/>
      <c r="D5" s="31"/>
      <c r="E5" s="20"/>
      <c r="F5" s="29"/>
      <c r="G5" s="29"/>
    </row>
    <row r="6" spans="1:7" s="24" customFormat="1" ht="36">
      <c r="A6" s="114" t="s">
        <v>20</v>
      </c>
      <c r="B6" s="115"/>
      <c r="C6" s="54" t="s">
        <v>21</v>
      </c>
      <c r="D6" s="55" t="s">
        <v>19</v>
      </c>
      <c r="E6" s="32"/>
      <c r="F6" s="33"/>
      <c r="G6" s="33"/>
    </row>
    <row r="7" spans="1:7" s="24" customFormat="1">
      <c r="A7" s="34">
        <v>1</v>
      </c>
      <c r="B7" s="35" t="str">
        <f>'Energy Cons &amp; Saving'!B7</f>
        <v xml:space="preserve">Havells ES 50 </v>
      </c>
      <c r="C7" s="72">
        <v>225</v>
      </c>
      <c r="D7" s="35">
        <f>C7/'Havells ES 50'!$C$13</f>
        <v>4.5180722891566267</v>
      </c>
      <c r="E7" s="32"/>
      <c r="F7" s="33"/>
      <c r="G7" s="33"/>
    </row>
    <row r="8" spans="1:7">
      <c r="A8" s="34">
        <v>2</v>
      </c>
      <c r="B8" s="35" t="str">
        <f>'Energy Cons &amp; Saving'!C7</f>
        <v>SuperFan X1</v>
      </c>
      <c r="C8" s="72">
        <v>230</v>
      </c>
      <c r="D8" s="35">
        <f>C8/'Superfan X1'!$C$13</f>
        <v>7.01219512195122</v>
      </c>
      <c r="E8" s="20"/>
      <c r="F8" s="29"/>
      <c r="G8" s="29"/>
    </row>
    <row r="9" spans="1:7">
      <c r="A9" s="34">
        <v>3</v>
      </c>
      <c r="B9" s="35" t="str">
        <f>'Energy Cons &amp; Saving'!D7</f>
        <v>SuperFan A1</v>
      </c>
      <c r="C9" s="72">
        <v>220</v>
      </c>
      <c r="D9" s="35">
        <f>C9/'Superfan A1'!$C$13</f>
        <v>5.8666666666666663</v>
      </c>
      <c r="E9" s="20"/>
      <c r="F9" s="29"/>
      <c r="G9" s="29"/>
    </row>
    <row r="10" spans="1:7">
      <c r="A10" s="34">
        <v>4</v>
      </c>
      <c r="B10" s="35" t="str">
        <f>'Energy Cons &amp; Saving'!E7</f>
        <v>SuperFan V1</v>
      </c>
      <c r="C10" s="72">
        <v>270</v>
      </c>
      <c r="D10" s="35">
        <f>C10/'Superfax V1'!$C$13</f>
        <v>6.6831683168316838</v>
      </c>
      <c r="E10" s="20"/>
      <c r="F10" s="29"/>
      <c r="G10" s="29"/>
    </row>
    <row r="11" spans="1:7">
      <c r="A11" s="34">
        <v>5</v>
      </c>
      <c r="B11" s="35" t="str">
        <f>'Energy Cons &amp; Saving'!F7</f>
        <v>OLD Fan with Electronic Regulator</v>
      </c>
      <c r="C11" s="72">
        <v>225</v>
      </c>
      <c r="D11" s="35">
        <f>C11/'OLD Fan - electronic regulator'!$C$13</f>
        <v>2.6132404181184672</v>
      </c>
      <c r="E11" s="20"/>
      <c r="F11" s="29"/>
      <c r="G11" s="29"/>
    </row>
    <row r="12" spans="1:7">
      <c r="A12" s="34">
        <v>6</v>
      </c>
      <c r="B12" s="35" t="str">
        <f>'Energy Cons &amp; Saving'!G7</f>
        <v>OLD Fan with Resistor Regulator</v>
      </c>
      <c r="C12" s="72">
        <v>225</v>
      </c>
      <c r="D12" s="35">
        <f>C12/'OLD Fan - resistor regulator'!$C$13</f>
        <v>2.5862068965517242</v>
      </c>
      <c r="E12" s="20"/>
      <c r="F12" s="29"/>
      <c r="G12" s="29"/>
    </row>
    <row r="13" spans="1:7">
      <c r="A13" s="34">
        <v>7</v>
      </c>
      <c r="B13" s="35" t="str">
        <f>'Energy Cons &amp; Saving'!H7</f>
        <v>CG Fan with Electronic Regulator</v>
      </c>
      <c r="C13" s="72">
        <v>225</v>
      </c>
      <c r="D13" s="35">
        <f>C13/'CG - electronic regulat '!$C$13</f>
        <v>3.3482142857142856</v>
      </c>
      <c r="E13" s="20"/>
      <c r="F13" s="29"/>
      <c r="G13" s="29"/>
    </row>
    <row r="14" spans="1:7">
      <c r="A14" s="36">
        <v>8</v>
      </c>
      <c r="B14" s="37" t="str">
        <f>'Energy Cons &amp; Saving'!I7</f>
        <v>CG Fan with Resistor Regulator</v>
      </c>
      <c r="C14" s="73">
        <v>225</v>
      </c>
      <c r="D14" s="37">
        <f>C14/'CG - electronic regulat '!$C$13</f>
        <v>3.3482142857142856</v>
      </c>
      <c r="E14" s="20"/>
      <c r="F14" s="29"/>
      <c r="G14" s="29"/>
    </row>
    <row r="15" spans="1:7">
      <c r="A15" s="30"/>
      <c r="B15" s="31"/>
      <c r="C15" s="31"/>
      <c r="D15" s="31"/>
      <c r="E15" s="20"/>
      <c r="F15" s="29"/>
      <c r="G15" s="29"/>
    </row>
  </sheetData>
  <sheetProtection password="C9E1" sheet="1" objects="1" scenarios="1"/>
  <mergeCells count="1">
    <mergeCell ref="A6:B6"/>
  </mergeCells>
  <phoneticPr fontId="14" type="noConversion"/>
  <conditionalFormatting sqref="E5:E15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9055118110236221" right="0.9055118110236221" top="0.94488188976377963" bottom="0.9448818897637796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O40"/>
  <sheetViews>
    <sheetView showGridLines="0" workbookViewId="0">
      <selection activeCell="D8" sqref="D8"/>
    </sheetView>
  </sheetViews>
  <sheetFormatPr baseColWidth="10" defaultColWidth="8.83203125" defaultRowHeight="12" x14ac:dyDescent="0"/>
  <cols>
    <col min="1" max="1" width="11.83203125" customWidth="1"/>
    <col min="2" max="2" width="30.83203125" customWidth="1"/>
    <col min="3" max="3" width="12.83203125" customWidth="1"/>
    <col min="4" max="5" width="9.6640625" customWidth="1"/>
    <col min="6" max="6" width="10.5" bestFit="1" customWidth="1"/>
    <col min="7" max="7" width="11.1640625" customWidth="1"/>
    <col min="8" max="8" width="13" customWidth="1"/>
    <col min="9" max="10" width="11.33203125" customWidth="1"/>
    <col min="11" max="11" width="11.1640625" customWidth="1"/>
  </cols>
  <sheetData>
    <row r="2" spans="1:15" ht="18">
      <c r="A2" s="25" t="s">
        <v>22</v>
      </c>
      <c r="B2" s="21"/>
      <c r="C2" s="21"/>
      <c r="D2" s="21"/>
    </row>
    <row r="3" spans="1:15" ht="16">
      <c r="A3" s="41" t="s">
        <v>28</v>
      </c>
      <c r="B3" s="21"/>
      <c r="C3" s="21"/>
      <c r="D3" s="21"/>
    </row>
    <row r="4" spans="1:15" ht="14" customHeight="1">
      <c r="A4" s="94" t="str">
        <f>IF(D5=1,B15,IF(D5=2,B16,IF(D5=3,B17,IF(D5=4,B18,IF(D5=5,B19,IF(D5=6,B20,IF(D5=7,B21,IF(D5=8,B22,"Not Valid"))))))))</f>
        <v>SuperFan X1</v>
      </c>
      <c r="B4" s="74"/>
      <c r="C4" s="74"/>
      <c r="D4" s="74"/>
      <c r="E4" s="75"/>
      <c r="F4" s="75"/>
      <c r="G4" s="75"/>
      <c r="H4" s="75"/>
    </row>
    <row r="5" spans="1:15" ht="14" customHeight="1">
      <c r="A5" s="95" t="s">
        <v>81</v>
      </c>
      <c r="B5" s="1"/>
      <c r="D5" s="105">
        <v>2</v>
      </c>
      <c r="F5" s="101" t="s">
        <v>87</v>
      </c>
    </row>
    <row r="6" spans="1:15" ht="14" customHeight="1">
      <c r="A6" s="45" t="s">
        <v>80</v>
      </c>
      <c r="B6" s="45"/>
      <c r="C6" s="45"/>
      <c r="D6" s="106">
        <v>3</v>
      </c>
    </row>
    <row r="7" spans="1:15" ht="14" customHeight="1">
      <c r="A7" s="45" t="s">
        <v>32</v>
      </c>
      <c r="B7" s="45"/>
      <c r="C7" s="45"/>
      <c r="D7" s="107">
        <v>10</v>
      </c>
    </row>
    <row r="8" spans="1:15" ht="14" customHeight="1">
      <c r="A8" s="95" t="s">
        <v>60</v>
      </c>
      <c r="B8" s="1"/>
      <c r="C8" s="74"/>
      <c r="D8" s="108">
        <v>6</v>
      </c>
      <c r="E8" s="75"/>
      <c r="F8" s="75"/>
      <c r="G8" s="75"/>
    </row>
    <row r="9" spans="1:15" ht="13">
      <c r="A9" s="95" t="s">
        <v>61</v>
      </c>
      <c r="B9" s="95"/>
      <c r="C9" s="75"/>
      <c r="D9" s="109">
        <v>0.05</v>
      </c>
      <c r="E9" s="75"/>
      <c r="F9" s="75"/>
      <c r="G9" s="75"/>
    </row>
    <row r="10" spans="1:15" ht="13">
      <c r="A10" s="95" t="s">
        <v>62</v>
      </c>
      <c r="B10" s="95"/>
      <c r="C10" s="75"/>
      <c r="D10" s="110">
        <v>10</v>
      </c>
      <c r="E10" s="75"/>
      <c r="F10" s="75"/>
      <c r="G10" s="75"/>
    </row>
    <row r="11" spans="1:15" ht="13">
      <c r="A11" s="95" t="s">
        <v>63</v>
      </c>
      <c r="B11" s="95"/>
      <c r="C11" s="75"/>
      <c r="D11" s="111">
        <v>0.12</v>
      </c>
      <c r="E11" s="75"/>
      <c r="F11" s="75"/>
      <c r="G11" s="75"/>
    </row>
    <row r="12" spans="1:15" ht="13">
      <c r="A12" s="45" t="s">
        <v>29</v>
      </c>
      <c r="B12" s="21"/>
      <c r="C12" s="21"/>
      <c r="D12" s="92">
        <f>D26</f>
        <v>8.0789078876132816</v>
      </c>
      <c r="E12" s="75"/>
      <c r="F12" s="75"/>
      <c r="G12" s="75"/>
    </row>
    <row r="13" spans="1:15" ht="13">
      <c r="A13" s="75"/>
      <c r="B13" s="75"/>
      <c r="C13" s="75"/>
      <c r="D13" s="93"/>
      <c r="E13" s="75"/>
      <c r="F13" s="75"/>
      <c r="G13" s="75"/>
    </row>
    <row r="14" spans="1:15" ht="48">
      <c r="A14" s="96" t="s">
        <v>82</v>
      </c>
      <c r="B14" s="96" t="s">
        <v>20</v>
      </c>
      <c r="C14" s="70" t="s">
        <v>83</v>
      </c>
      <c r="D14" s="56" t="s">
        <v>30</v>
      </c>
      <c r="E14" s="56" t="s">
        <v>31</v>
      </c>
      <c r="F14" s="70" t="s">
        <v>59</v>
      </c>
      <c r="G14" s="70" t="s">
        <v>85</v>
      </c>
      <c r="H14" s="70" t="s">
        <v>84</v>
      </c>
      <c r="I14" s="99"/>
    </row>
    <row r="15" spans="1:15">
      <c r="A15" s="38">
        <v>1</v>
      </c>
      <c r="B15" s="39" t="str">
        <f>'Air Flow  Efficiency'!$B$7</f>
        <v xml:space="preserve">Havells ES 50 </v>
      </c>
      <c r="C15" s="40">
        <f>IF($D$6=1,$D$7*365*'Energy Cons &amp; Saving'!B$8, IF($D$6=2,$D$7*365*'Energy Cons &amp; Saving'!B$9,IF($D$6=3,$D$7*365*'Energy Cons &amp; Saving'!B$10,IF($D$6=4,$D$7*365*'Energy Cons &amp; Saving'!B$11,IF($D$6=5,$D$7*365*'Energy Cons &amp; Saving'!B$12,"Not Valid")))))</f>
        <v>153.30000000000001</v>
      </c>
      <c r="D15" s="46">
        <f t="shared" ref="D15:D22" si="0">C15*$D$12</f>
        <v>1238.4965791711161</v>
      </c>
      <c r="E15" s="46">
        <f t="shared" ref="E15:E22" si="1">$D$15-D15</f>
        <v>0</v>
      </c>
      <c r="F15" s="102">
        <v>1700</v>
      </c>
      <c r="G15" s="102">
        <v>200</v>
      </c>
      <c r="H15" s="97">
        <f>F15+G15</f>
        <v>1900</v>
      </c>
      <c r="I15" s="100"/>
    </row>
    <row r="16" spans="1:15" ht="14">
      <c r="A16" s="38">
        <v>2</v>
      </c>
      <c r="B16" s="39" t="str">
        <f>'Air Flow  Efficiency'!$B$8</f>
        <v>SuperFan X1</v>
      </c>
      <c r="C16" s="40">
        <f>IF($D$6=1,$D$7*365*'Energy Cons &amp; Saving'!C$8, IF($D$6=2,$D$7*365*'Energy Cons &amp; Saving'!C$9,IF($D$6=3,$D$7*365*'Energy Cons &amp; Saving'!C$10,IF($D$6=4,$D$7*365*'Energy Cons &amp; Saving'!C$11,IF($D$6=5,$D$7*365*'Energy Cons &amp; Saving'!C$12,0)))))</f>
        <v>43.800000000000004</v>
      </c>
      <c r="D16" s="46">
        <f t="shared" si="0"/>
        <v>353.85616547746179</v>
      </c>
      <c r="E16" s="46">
        <f t="shared" si="1"/>
        <v>884.6404136936543</v>
      </c>
      <c r="F16" s="102">
        <v>3420</v>
      </c>
      <c r="G16" s="102">
        <v>0</v>
      </c>
      <c r="H16" s="97">
        <f t="shared" ref="H16:H22" si="2">F16+G16</f>
        <v>3420</v>
      </c>
      <c r="I16" s="100"/>
      <c r="J16" s="75"/>
      <c r="K16" s="75"/>
      <c r="L16" s="75"/>
      <c r="M16" s="76"/>
      <c r="N16" s="76"/>
      <c r="O16" s="76"/>
    </row>
    <row r="17" spans="1:15" ht="13">
      <c r="A17" s="38">
        <v>3</v>
      </c>
      <c r="B17" s="39" t="str">
        <f>'Air Flow  Efficiency'!$B$9</f>
        <v>SuperFan A1</v>
      </c>
      <c r="C17" s="40">
        <f>IF($D$6=1,$D$7*365*'Energy Cons &amp; Saving'!D$8, IF($D$6=2,$D$7*365*'Energy Cons &amp; Saving'!D$9,IF($D$6=3,$D$7*365*'Energy Cons &amp; Saving'!D$10,IF($D$6=4,$D$7*365*'Energy Cons &amp; Saving'!D$11,IF($D$6=5,$D$7*365*'Energy Cons &amp; Saving'!D$12,0)))))</f>
        <v>51.1</v>
      </c>
      <c r="D17" s="46">
        <f t="shared" si="0"/>
        <v>412.83219305703869</v>
      </c>
      <c r="E17" s="46">
        <f t="shared" si="1"/>
        <v>825.66438611407739</v>
      </c>
      <c r="F17" s="102">
        <v>3700</v>
      </c>
      <c r="G17" s="102">
        <v>0</v>
      </c>
      <c r="H17" s="97">
        <f t="shared" si="2"/>
        <v>3700</v>
      </c>
      <c r="I17" s="100"/>
      <c r="J17" s="75"/>
      <c r="K17" s="75"/>
      <c r="L17" s="75"/>
      <c r="M17" s="75"/>
      <c r="N17" s="75"/>
      <c r="O17" s="75"/>
    </row>
    <row r="18" spans="1:15" ht="13">
      <c r="A18" s="34">
        <v>4</v>
      </c>
      <c r="B18" s="35" t="str">
        <f>'Air Flow  Efficiency'!$B$10</f>
        <v>SuperFan V1</v>
      </c>
      <c r="C18" s="40">
        <f>IF($D$6=1,$D$7*365*'Energy Cons &amp; Saving'!E$8, IF($D$6=2,$D$7*365*'Energy Cons &amp; Saving'!E$9,IF($D$6=3,$D$7*365*'Energy Cons &amp; Saving'!E$10,IF($D$6=4,$D$7*365*'Energy Cons &amp; Saving'!E$11,IF($D$6=5,$D$7*365*'Energy Cons &amp; Saving'!E$12,0)))))</f>
        <v>51.1</v>
      </c>
      <c r="D18" s="47">
        <f t="shared" si="0"/>
        <v>412.83219305703869</v>
      </c>
      <c r="E18" s="46">
        <f t="shared" si="1"/>
        <v>825.66438611407739</v>
      </c>
      <c r="F18" s="103">
        <v>3630</v>
      </c>
      <c r="G18" s="103">
        <v>0</v>
      </c>
      <c r="H18" s="97">
        <f t="shared" si="2"/>
        <v>3630</v>
      </c>
      <c r="I18" s="100"/>
      <c r="J18" s="75"/>
      <c r="K18" s="75"/>
      <c r="L18" s="75"/>
      <c r="M18" s="75"/>
      <c r="N18" s="75"/>
      <c r="O18" s="75"/>
    </row>
    <row r="19" spans="1:15" ht="13">
      <c r="A19" s="38">
        <v>5</v>
      </c>
      <c r="B19" s="39" t="str">
        <f>'Air Flow  Efficiency'!$B$11</f>
        <v>OLD Fan with Electronic Regulator</v>
      </c>
      <c r="C19" s="40">
        <f>IF($D$6=1,$D$7*365*'Energy Cons &amp; Saving'!B$8, IF($D$6=2,$D$7*365*'Energy Cons &amp; Saving'!B$9,IF($D$6=3,$D$7*365*'Energy Cons &amp; Saving'!B$10,IF($D$6=4,$D$7*365*'Energy Cons &amp; Saving'!B$11,IF($D$6=5,$D$7*365*'Energy Cons &amp; Saving'!B$12,0)))))</f>
        <v>153.30000000000001</v>
      </c>
      <c r="D19" s="46">
        <f t="shared" si="0"/>
        <v>1238.4965791711161</v>
      </c>
      <c r="E19" s="46">
        <f t="shared" si="1"/>
        <v>0</v>
      </c>
      <c r="F19" s="102">
        <v>1200</v>
      </c>
      <c r="G19" s="102">
        <v>200</v>
      </c>
      <c r="H19" s="97">
        <f t="shared" si="2"/>
        <v>1400</v>
      </c>
      <c r="I19" s="100"/>
      <c r="J19" s="75"/>
      <c r="K19" s="75"/>
      <c r="L19" s="75"/>
      <c r="M19" s="75"/>
      <c r="N19" s="75"/>
      <c r="O19" s="75"/>
    </row>
    <row r="20" spans="1:15" ht="13">
      <c r="A20" s="38">
        <v>6</v>
      </c>
      <c r="B20" s="39" t="str">
        <f>'Air Flow  Efficiency'!B12</f>
        <v>OLD Fan with Resistor Regulator</v>
      </c>
      <c r="C20" s="40">
        <f>IF($D$6=1,$D$7*365*'Energy Cons &amp; Saving'!F$8, IF($D$6=2,$D$7*365*'Energy Cons &amp; Saving'!F$9,IF($D$6=3,$D$7*365*'Energy Cons &amp; Saving'!F$10,IF($D$6=4,$D$7*365*'Energy Cons &amp; Saving'!F$11,IF($D$6=5,$D$7*365*'Energy Cons &amp; Saving'!F$12,0)))))</f>
        <v>91.25</v>
      </c>
      <c r="D20" s="46">
        <f t="shared" si="0"/>
        <v>737.20034474471197</v>
      </c>
      <c r="E20" s="46">
        <f t="shared" si="1"/>
        <v>501.29623442640411</v>
      </c>
      <c r="F20" s="103">
        <v>1200</v>
      </c>
      <c r="G20" s="103">
        <v>50</v>
      </c>
      <c r="H20" s="97">
        <f t="shared" si="2"/>
        <v>1250</v>
      </c>
      <c r="I20" s="100"/>
      <c r="J20" s="75"/>
      <c r="K20" s="75"/>
      <c r="L20" s="75"/>
      <c r="M20" s="75"/>
      <c r="N20" s="75"/>
      <c r="O20" s="75"/>
    </row>
    <row r="21" spans="1:15" ht="13">
      <c r="A21" s="38">
        <v>7</v>
      </c>
      <c r="B21" s="39" t="str">
        <f>'Air Flow  Efficiency'!B13</f>
        <v>CG Fan with Electronic Regulator</v>
      </c>
      <c r="C21" s="40">
        <f>IF($D$6=1,$D$7*365*'Energy Cons &amp; Saving'!G$8, IF($D$6=2,$D$7*365*'Energy Cons &amp; Saving'!G$9,IF($D$6=3,$D$7*365*'Energy Cons &amp; Saving'!G$10,IF($D$6=4,$D$7*365*'Energy Cons &amp; Saving'!G$11,IF($D$6=5,$D$7*365*'Energy Cons &amp; Saving'!G$12,0)))))</f>
        <v>182.5</v>
      </c>
      <c r="D21" s="46">
        <f t="shared" si="0"/>
        <v>1474.4006894894239</v>
      </c>
      <c r="E21" s="46">
        <f t="shared" si="1"/>
        <v>-235.90411031830786</v>
      </c>
      <c r="F21" s="102">
        <v>1500</v>
      </c>
      <c r="G21" s="102">
        <v>200</v>
      </c>
      <c r="H21" s="97">
        <f t="shared" si="2"/>
        <v>1700</v>
      </c>
      <c r="I21" s="100"/>
      <c r="J21" s="75"/>
      <c r="K21" s="75"/>
      <c r="L21" s="75"/>
      <c r="M21" s="75"/>
      <c r="N21" s="75"/>
      <c r="O21" s="75"/>
    </row>
    <row r="22" spans="1:15" ht="13">
      <c r="A22" s="57">
        <v>8</v>
      </c>
      <c r="B22" s="58" t="str">
        <f>'Air Flow  Efficiency'!B14</f>
        <v>CG Fan with Resistor Regulator</v>
      </c>
      <c r="C22" s="59">
        <f>IF($D$6=1,$D$7*365*'Energy Cons &amp; Saving'!H$8, IF($D$6=2,$D$7*365*'Energy Cons &amp; Saving'!H$9,IF($D$6=3,$D$7*365*'Energy Cons &amp; Saving'!H$10,IF($D$6=4,$D$7*365*'Energy Cons &amp; Saving'!H$11,IF($D$6=5,$D$7*365*'Energy Cons &amp; Saving'!H$12,0)))))</f>
        <v>116.8</v>
      </c>
      <c r="D22" s="60">
        <f t="shared" si="0"/>
        <v>943.61644127323132</v>
      </c>
      <c r="E22" s="60">
        <f t="shared" si="1"/>
        <v>294.88013789788477</v>
      </c>
      <c r="F22" s="102">
        <v>1500</v>
      </c>
      <c r="G22" s="104">
        <v>50</v>
      </c>
      <c r="H22" s="98">
        <f t="shared" si="2"/>
        <v>1550</v>
      </c>
      <c r="I22" s="100"/>
      <c r="J22" s="75"/>
      <c r="K22" s="75"/>
      <c r="L22" s="75"/>
      <c r="M22" s="75"/>
      <c r="N22" s="75"/>
      <c r="O22" s="75"/>
    </row>
    <row r="23" spans="1:15" ht="13">
      <c r="A23" s="74"/>
      <c r="B23" s="74"/>
      <c r="C23" s="74"/>
      <c r="D23" s="74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</row>
    <row r="24" spans="1:15" ht="13">
      <c r="A24" s="77" t="s">
        <v>64</v>
      </c>
      <c r="B24" s="78"/>
      <c r="C24" s="79">
        <v>0</v>
      </c>
      <c r="D24" s="80">
        <v>1</v>
      </c>
      <c r="E24" s="80">
        <f>D24+1</f>
        <v>2</v>
      </c>
      <c r="F24" s="80">
        <f>E24+1</f>
        <v>3</v>
      </c>
      <c r="G24" s="80">
        <f>F24+1</f>
        <v>4</v>
      </c>
      <c r="H24" s="80">
        <f t="shared" ref="H24:M24" si="3">G24+1</f>
        <v>5</v>
      </c>
      <c r="I24" s="80">
        <f t="shared" si="3"/>
        <v>6</v>
      </c>
      <c r="J24" s="80">
        <f t="shared" si="3"/>
        <v>7</v>
      </c>
      <c r="K24" s="80">
        <f t="shared" si="3"/>
        <v>8</v>
      </c>
      <c r="L24" s="80">
        <f t="shared" si="3"/>
        <v>9</v>
      </c>
      <c r="M24" s="80">
        <f t="shared" si="3"/>
        <v>10</v>
      </c>
    </row>
    <row r="25" spans="1:15" ht="13">
      <c r="A25" s="75" t="s">
        <v>65</v>
      </c>
      <c r="B25" s="75"/>
      <c r="C25" s="75"/>
      <c r="D25" s="81">
        <f>D8</f>
        <v>6</v>
      </c>
      <c r="E25" s="81">
        <f>D25+(D25*$D$9)</f>
        <v>6.3</v>
      </c>
      <c r="F25" s="81">
        <f>E25+(E25*$D$9)</f>
        <v>6.6150000000000002</v>
      </c>
      <c r="G25" s="81">
        <f t="shared" ref="G25:M25" si="4">F25+(F25*$D$9)</f>
        <v>6.9457500000000003</v>
      </c>
      <c r="H25" s="81">
        <f t="shared" si="4"/>
        <v>7.2930375000000005</v>
      </c>
      <c r="I25" s="81">
        <f t="shared" si="4"/>
        <v>7.6576893750000004</v>
      </c>
      <c r="J25" s="81">
        <f t="shared" si="4"/>
        <v>8.0405738437499998</v>
      </c>
      <c r="K25" s="81">
        <f t="shared" si="4"/>
        <v>8.4426025359374997</v>
      </c>
      <c r="L25" s="81">
        <f t="shared" si="4"/>
        <v>8.8647326627343741</v>
      </c>
      <c r="M25" s="81">
        <f t="shared" si="4"/>
        <v>9.3079692958710929</v>
      </c>
    </row>
    <row r="26" spans="1:15" ht="13">
      <c r="A26" s="75" t="s">
        <v>66</v>
      </c>
      <c r="B26" s="75"/>
      <c r="C26" s="75"/>
      <c r="D26" s="81">
        <f>AVERAGE(G25:M25)</f>
        <v>8.0789078876132816</v>
      </c>
      <c r="E26" s="81"/>
      <c r="F26" s="81"/>
      <c r="G26" s="81"/>
      <c r="H26" s="81"/>
      <c r="I26" s="81"/>
      <c r="J26" s="81"/>
      <c r="K26" s="81"/>
      <c r="L26" s="81"/>
      <c r="M26" s="81"/>
    </row>
    <row r="27" spans="1:15" ht="13">
      <c r="A27" s="82" t="s">
        <v>78</v>
      </c>
      <c r="B27" s="82"/>
      <c r="C27" s="82"/>
      <c r="D27" s="83">
        <f>D25*$C$15</f>
        <v>919.80000000000007</v>
      </c>
      <c r="E27" s="83">
        <f>E25*$C$15</f>
        <v>965.79000000000008</v>
      </c>
      <c r="F27" s="83">
        <f t="shared" ref="F27:M27" si="5">F25*$C$15</f>
        <v>1014.0795000000001</v>
      </c>
      <c r="G27" s="83">
        <f t="shared" si="5"/>
        <v>1064.7834750000002</v>
      </c>
      <c r="H27" s="83">
        <f t="shared" si="5"/>
        <v>1118.0226487500001</v>
      </c>
      <c r="I27" s="83">
        <f t="shared" si="5"/>
        <v>1173.9237811875003</v>
      </c>
      <c r="J27" s="83">
        <f t="shared" si="5"/>
        <v>1232.619970246875</v>
      </c>
      <c r="K27" s="83">
        <f t="shared" si="5"/>
        <v>1294.2509687592187</v>
      </c>
      <c r="L27" s="83">
        <f t="shared" si="5"/>
        <v>1358.9635171971797</v>
      </c>
      <c r="M27" s="83">
        <f t="shared" si="5"/>
        <v>1426.9116930570387</v>
      </c>
    </row>
    <row r="28" spans="1:15" ht="16">
      <c r="A28" s="75" t="s">
        <v>79</v>
      </c>
      <c r="C28" s="75" t="str">
        <f>A4</f>
        <v>SuperFan X1</v>
      </c>
      <c r="D28" s="84">
        <f>IF($D$5=1,$C$15*D25,IF($D$5=2,$C$16*D25,IF($D$5=3,$C$17*D25,IF($D$5=4,$C$18*D25,IF($D$5=5,$C$19*D25,IF($D$5=6,$C$20*D25, IF($D$5=7,$C$21*D25,IF($D$5=8,$C$22*D25))))))))</f>
        <v>262.8</v>
      </c>
      <c r="E28" s="84">
        <f>IF($D$5=1,$C$15*E25,IF($D$5=2,$C$16*E25,IF($D$5=3,$C$17*E25,IF($D$5=4,$C$18*E25,IF($D$5=5,$C$19*E25,IF($D$5=6,$C$20*E25, IF($D$5=7,$C$21*E25,IF($D$5=8,$C$22*E25))))))))</f>
        <v>275.94</v>
      </c>
      <c r="F28" s="84">
        <f t="shared" ref="F28:M28" si="6">IF($D$5=1,$C$15*F25,IF($D$5=2,$C$16*F25,IF($D$5=3,$C$17*F25,IF($D$5=4,$C$18*F25,IF($D$5=5,$C$19*F25,IF($D$5=6,$C$20*F25, IF($D$5=7,$C$21*F25,IF($D$5=8,$C$22*F25))))))))</f>
        <v>289.73700000000002</v>
      </c>
      <c r="G28" s="84">
        <f t="shared" si="6"/>
        <v>304.22385000000003</v>
      </c>
      <c r="H28" s="84">
        <f t="shared" si="6"/>
        <v>319.43504250000007</v>
      </c>
      <c r="I28" s="84">
        <f t="shared" si="6"/>
        <v>335.40679462500003</v>
      </c>
      <c r="J28" s="84">
        <f t="shared" si="6"/>
        <v>352.17713435625001</v>
      </c>
      <c r="K28" s="84">
        <f t="shared" si="6"/>
        <v>369.78599107406251</v>
      </c>
      <c r="L28" s="84">
        <f t="shared" si="6"/>
        <v>388.27529062776563</v>
      </c>
      <c r="M28" s="84">
        <f t="shared" si="6"/>
        <v>407.6890551591539</v>
      </c>
    </row>
    <row r="29" spans="1:15" ht="13">
      <c r="A29" s="82" t="s">
        <v>67</v>
      </c>
      <c r="B29" s="82"/>
      <c r="C29" s="82"/>
      <c r="D29" s="83">
        <f>D27-D28</f>
        <v>657</v>
      </c>
      <c r="E29" s="83">
        <f t="shared" ref="E29" si="7">E27-E28</f>
        <v>689.85000000000014</v>
      </c>
      <c r="F29" s="83">
        <f t="shared" ref="F29:M29" si="8">F27-F28</f>
        <v>724.34249999999997</v>
      </c>
      <c r="G29" s="83">
        <f t="shared" si="8"/>
        <v>760.5596250000001</v>
      </c>
      <c r="H29" s="83">
        <f t="shared" si="8"/>
        <v>798.58760625000014</v>
      </c>
      <c r="I29" s="83">
        <f t="shared" si="8"/>
        <v>838.51698656250028</v>
      </c>
      <c r="J29" s="83">
        <f t="shared" si="8"/>
        <v>880.44283589062502</v>
      </c>
      <c r="K29" s="83">
        <f t="shared" si="8"/>
        <v>924.46497768515621</v>
      </c>
      <c r="L29" s="83">
        <f t="shared" si="8"/>
        <v>970.68822656941416</v>
      </c>
      <c r="M29" s="83">
        <f t="shared" si="8"/>
        <v>1019.2226378978849</v>
      </c>
    </row>
    <row r="30" spans="1:15" ht="13">
      <c r="A30" s="75" t="s">
        <v>68</v>
      </c>
      <c r="B30" s="75"/>
      <c r="C30" s="75"/>
      <c r="D30" s="85">
        <f>SUM(G29:M29)</f>
        <v>6192.4828958555809</v>
      </c>
      <c r="E30" s="85"/>
      <c r="F30" s="85"/>
      <c r="G30" s="85"/>
      <c r="H30" s="85"/>
      <c r="I30" s="85"/>
      <c r="J30" s="85"/>
      <c r="K30" s="85"/>
      <c r="L30" s="85"/>
      <c r="M30" s="85"/>
    </row>
    <row r="31" spans="1:15" ht="13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</row>
    <row r="32" spans="1:15" ht="13">
      <c r="A32" s="75" t="s">
        <v>69</v>
      </c>
      <c r="B32" s="75"/>
      <c r="C32" s="85">
        <f>-IF($D$5=1,H15-$H$15,IF($D$5=2, H16-$H$15,IF($D$5=3,H17-$H$15,IF($D$5=4,H18-$H$15,IF($D$5=5,H19-$H$15,IF($D$5=6,H20-$H$15,IF($D$5=7,H21-$H$15,IF($D$5=8,H22-$H$15))))))))</f>
        <v>-1520</v>
      </c>
      <c r="D32" s="85">
        <f>D29</f>
        <v>657</v>
      </c>
      <c r="E32" s="85">
        <f t="shared" ref="E32" si="9">E29</f>
        <v>689.85000000000014</v>
      </c>
      <c r="F32" s="85">
        <f t="shared" ref="F32:M32" si="10">F29</f>
        <v>724.34249999999997</v>
      </c>
      <c r="G32" s="85">
        <f t="shared" si="10"/>
        <v>760.5596250000001</v>
      </c>
      <c r="H32" s="85">
        <f t="shared" si="10"/>
        <v>798.58760625000014</v>
      </c>
      <c r="I32" s="85">
        <f t="shared" si="10"/>
        <v>838.51698656250028</v>
      </c>
      <c r="J32" s="85">
        <f t="shared" si="10"/>
        <v>880.44283589062502</v>
      </c>
      <c r="K32" s="85">
        <f t="shared" si="10"/>
        <v>924.46497768515621</v>
      </c>
      <c r="L32" s="85">
        <f t="shared" si="10"/>
        <v>970.68822656941416</v>
      </c>
      <c r="M32" s="85">
        <f t="shared" si="10"/>
        <v>1019.2226378978849</v>
      </c>
    </row>
    <row r="33" spans="1:15" ht="13">
      <c r="A33" s="82" t="s">
        <v>70</v>
      </c>
      <c r="B33" s="82"/>
      <c r="C33" s="83"/>
      <c r="D33" s="83">
        <f>D32</f>
        <v>657</v>
      </c>
      <c r="E33" s="83">
        <f>D33+E32</f>
        <v>1346.8500000000001</v>
      </c>
      <c r="F33" s="83">
        <f>E33+F32</f>
        <v>2071.1925000000001</v>
      </c>
      <c r="G33" s="83">
        <f>F33+G32</f>
        <v>2831.752125</v>
      </c>
      <c r="H33" s="83">
        <f t="shared" ref="H33:M33" si="11">G33+H32</f>
        <v>3630.3397312500001</v>
      </c>
      <c r="I33" s="83">
        <f t="shared" si="11"/>
        <v>4468.8567178125004</v>
      </c>
      <c r="J33" s="83">
        <f t="shared" si="11"/>
        <v>5349.2995537031256</v>
      </c>
      <c r="K33" s="83">
        <f t="shared" si="11"/>
        <v>6273.7645313882822</v>
      </c>
      <c r="L33" s="85">
        <f t="shared" si="11"/>
        <v>7244.4527579576961</v>
      </c>
      <c r="M33" s="85">
        <f t="shared" si="11"/>
        <v>8263.6753958555819</v>
      </c>
    </row>
    <row r="34" spans="1:15" ht="13">
      <c r="A34" s="75" t="s">
        <v>71</v>
      </c>
      <c r="B34" s="75"/>
      <c r="C34" s="85">
        <f>AVERAGE(D32:M32)</f>
        <v>826.36753958555823</v>
      </c>
      <c r="D34" s="85"/>
      <c r="E34" s="85"/>
      <c r="F34" s="85"/>
      <c r="G34" s="85"/>
      <c r="H34" s="85"/>
      <c r="I34" s="85"/>
      <c r="J34" s="85"/>
      <c r="K34" s="85"/>
      <c r="L34" s="85"/>
      <c r="M34" s="85"/>
    </row>
    <row r="35" spans="1:15" ht="13">
      <c r="A35" s="75" t="s">
        <v>72</v>
      </c>
      <c r="B35" s="75"/>
      <c r="C35" s="85">
        <f>NPV(D11,D32:M32)</f>
        <v>4463.2781127569478</v>
      </c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6" spans="1:15" ht="13">
      <c r="A36" s="86" t="s">
        <v>73</v>
      </c>
      <c r="B36" s="86"/>
      <c r="C36" s="87"/>
      <c r="D36" s="88">
        <f>D32/(-$C$32)</f>
        <v>0.43223684210526314</v>
      </c>
      <c r="E36" s="88">
        <f>E32/(-$C$32)</f>
        <v>0.45384868421052643</v>
      </c>
      <c r="F36" s="88">
        <f t="shared" ref="F36:M36" si="12">F32/(-$C$32)</f>
        <v>0.47654111842105262</v>
      </c>
      <c r="G36" s="88">
        <f t="shared" si="12"/>
        <v>0.50036817434210534</v>
      </c>
      <c r="H36" s="88">
        <f t="shared" si="12"/>
        <v>0.5253865830592106</v>
      </c>
      <c r="I36" s="88">
        <f t="shared" si="12"/>
        <v>0.55165591221217125</v>
      </c>
      <c r="J36" s="88">
        <f t="shared" si="12"/>
        <v>0.57923870782277964</v>
      </c>
      <c r="K36" s="88">
        <f t="shared" si="12"/>
        <v>0.60820064321391853</v>
      </c>
      <c r="L36" s="88">
        <f t="shared" si="12"/>
        <v>0.63861067537461458</v>
      </c>
      <c r="M36" s="88">
        <f t="shared" si="12"/>
        <v>0.67054120914334525</v>
      </c>
    </row>
    <row r="37" spans="1:15" ht="13">
      <c r="A37" s="89" t="s">
        <v>74</v>
      </c>
      <c r="B37" s="89"/>
      <c r="C37" s="90">
        <f>AVERAGE(D36:M36)</f>
        <v>0.54366285499049882</v>
      </c>
      <c r="D37" s="91"/>
      <c r="E37" s="91"/>
      <c r="F37" s="91"/>
      <c r="G37" s="91"/>
      <c r="H37" s="91"/>
      <c r="I37" s="91"/>
      <c r="J37" s="91"/>
      <c r="K37" s="91"/>
      <c r="L37" s="91"/>
      <c r="M37" s="91"/>
    </row>
    <row r="38" spans="1:15" ht="13">
      <c r="A38" s="89" t="s">
        <v>75</v>
      </c>
      <c r="B38" s="89"/>
      <c r="C38" s="90">
        <f>IRR(C32:M32)</f>
        <v>0.46698359915586285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</row>
    <row r="39" spans="1:15" ht="13">
      <c r="A39" s="75" t="s">
        <v>76</v>
      </c>
      <c r="B39" s="75"/>
      <c r="C39" s="85">
        <f>C32+NPV(D11,D32:M32)</f>
        <v>2943.2781127569478</v>
      </c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</row>
    <row r="40" spans="1:15" ht="13">
      <c r="A40" s="112" t="s">
        <v>77</v>
      </c>
      <c r="B40" s="112"/>
      <c r="C40" s="113">
        <f>IF(C32&gt;0,1,-C32/C34)</f>
        <v>1.8393752503423766</v>
      </c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</row>
  </sheetData>
  <sheetProtection password="C9E1" sheet="1" objects="1" scenarios="1" selectLockedCells="1"/>
  <phoneticPr fontId="14" type="noConversion"/>
  <conditionalFormatting sqref="D33:M35">
    <cfRule type="cellIs" dxfId="0" priority="1" operator="greaterThanOrEqual">
      <formula>-#REF!</formula>
    </cfRule>
  </conditionalFormatting>
  <pageMargins left="0.9055118110236221" right="0.9055118110236221" top="0.94488188976377963" bottom="0.9448818897637796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"/>
  <sheetViews>
    <sheetView workbookViewId="0">
      <selection activeCell="C21" sqref="C21"/>
    </sheetView>
  </sheetViews>
  <sheetFormatPr baseColWidth="10" defaultRowHeight="12" x14ac:dyDescent="0"/>
  <sheetData>
    <row r="13" spans="1:1">
      <c r="A13" t="s">
        <v>86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G21"/>
  <sheetViews>
    <sheetView showGridLines="0" workbookViewId="0">
      <selection activeCell="L33" sqref="L33"/>
    </sheetView>
  </sheetViews>
  <sheetFormatPr baseColWidth="10" defaultColWidth="8.83203125" defaultRowHeight="12" x14ac:dyDescent="0"/>
  <cols>
    <col min="1" max="1" width="10.1640625" customWidth="1"/>
    <col min="2" max="2" width="10.1640625" bestFit="1" customWidth="1"/>
  </cols>
  <sheetData>
    <row r="2" spans="1:7" ht="16">
      <c r="A2" s="10" t="s">
        <v>0</v>
      </c>
    </row>
    <row r="3" spans="1:7">
      <c r="A3" s="1"/>
    </row>
    <row r="4" spans="1:7">
      <c r="A4" s="1" t="s">
        <v>10</v>
      </c>
      <c r="B4" s="11">
        <v>41488</v>
      </c>
    </row>
    <row r="5" spans="1:7">
      <c r="A5" s="1" t="s">
        <v>4</v>
      </c>
      <c r="B5" s="2">
        <v>233.8</v>
      </c>
      <c r="C5" t="s">
        <v>6</v>
      </c>
    </row>
    <row r="6" spans="1:7">
      <c r="A6" s="1" t="s">
        <v>5</v>
      </c>
      <c r="B6" s="2">
        <v>50</v>
      </c>
      <c r="C6" t="s">
        <v>7</v>
      </c>
    </row>
    <row r="8" spans="1:7" s="24" customFormat="1" ht="24">
      <c r="A8" s="26" t="s">
        <v>1</v>
      </c>
      <c r="B8" s="27" t="s">
        <v>8</v>
      </c>
      <c r="C8" s="27" t="s">
        <v>9</v>
      </c>
      <c r="D8" s="27" t="s">
        <v>2</v>
      </c>
      <c r="E8" s="27" t="s">
        <v>3</v>
      </c>
      <c r="F8" s="28" t="s">
        <v>11</v>
      </c>
      <c r="G8" s="28" t="s">
        <v>43</v>
      </c>
    </row>
    <row r="9" spans="1:7">
      <c r="A9" s="7">
        <v>1</v>
      </c>
      <c r="B9" s="6">
        <v>0.02</v>
      </c>
      <c r="C9" s="6">
        <v>3.5</v>
      </c>
      <c r="D9" s="6">
        <v>5.0999999999999996</v>
      </c>
      <c r="E9" s="6">
        <v>0.68</v>
      </c>
      <c r="F9" s="12">
        <v>3.0000000000000001E-3</v>
      </c>
      <c r="G9" s="64">
        <v>128.9</v>
      </c>
    </row>
    <row r="10" spans="1:7">
      <c r="A10" s="8">
        <v>2</v>
      </c>
      <c r="B10" s="4">
        <v>0.03</v>
      </c>
      <c r="C10" s="4">
        <v>7</v>
      </c>
      <c r="D10" s="4">
        <v>7.8</v>
      </c>
      <c r="E10" s="4">
        <v>0.89</v>
      </c>
      <c r="F10" s="13">
        <v>6.0000000000000001E-3</v>
      </c>
      <c r="G10" s="65">
        <v>200</v>
      </c>
    </row>
    <row r="11" spans="1:7">
      <c r="A11" s="8">
        <v>3</v>
      </c>
      <c r="B11" s="4">
        <v>0.05</v>
      </c>
      <c r="C11" s="4">
        <v>12.5</v>
      </c>
      <c r="D11" s="4">
        <v>13.2</v>
      </c>
      <c r="E11" s="4">
        <v>0.95</v>
      </c>
      <c r="F11" s="13">
        <v>1.2E-2</v>
      </c>
      <c r="G11" s="65">
        <v>265</v>
      </c>
    </row>
    <row r="12" spans="1:7">
      <c r="A12" s="8">
        <v>4</v>
      </c>
      <c r="B12" s="4">
        <v>0.09</v>
      </c>
      <c r="C12" s="4">
        <v>20.7</v>
      </c>
      <c r="D12" s="4">
        <v>21.3</v>
      </c>
      <c r="E12" s="4">
        <v>0.96</v>
      </c>
      <c r="F12" s="13">
        <v>0.02</v>
      </c>
      <c r="G12" s="65">
        <v>322</v>
      </c>
    </row>
    <row r="13" spans="1:7">
      <c r="A13" s="9">
        <v>5</v>
      </c>
      <c r="B13" s="5">
        <v>0.14000000000000001</v>
      </c>
      <c r="C13" s="5">
        <v>32.799999999999997</v>
      </c>
      <c r="D13" s="5">
        <v>33.9</v>
      </c>
      <c r="E13" s="5">
        <v>0.97</v>
      </c>
      <c r="F13" s="14">
        <v>3.3000000000000002E-2</v>
      </c>
      <c r="G13" s="66">
        <v>384</v>
      </c>
    </row>
    <row r="21" spans="4:4">
      <c r="D21" s="3"/>
    </row>
  </sheetData>
  <sheetProtection password="C9E1" sheet="1" objects="1" scenarios="1"/>
  <phoneticPr fontId="14" type="noConversion"/>
  <pageMargins left="0.9055118110236221" right="0.9055118110236221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showGridLines="0" workbookViewId="0">
      <selection activeCell="L33" sqref="L33"/>
    </sheetView>
  </sheetViews>
  <sheetFormatPr baseColWidth="10" defaultColWidth="8.83203125" defaultRowHeight="12" x14ac:dyDescent="0"/>
  <cols>
    <col min="1" max="1" width="10.1640625" customWidth="1"/>
    <col min="2" max="2" width="10.1640625" bestFit="1" customWidth="1"/>
  </cols>
  <sheetData>
    <row r="2" spans="1:7" ht="16">
      <c r="A2" s="10" t="s">
        <v>13</v>
      </c>
    </row>
    <row r="3" spans="1:7">
      <c r="A3" s="1"/>
    </row>
    <row r="4" spans="1:7">
      <c r="A4" s="1" t="s">
        <v>10</v>
      </c>
      <c r="B4" s="11">
        <v>41494</v>
      </c>
    </row>
    <row r="5" spans="1:7">
      <c r="A5" s="1" t="s">
        <v>4</v>
      </c>
      <c r="B5" s="2">
        <v>233.8</v>
      </c>
      <c r="C5" t="s">
        <v>6</v>
      </c>
    </row>
    <row r="6" spans="1:7">
      <c r="A6" s="1" t="s">
        <v>5</v>
      </c>
      <c r="B6" s="2">
        <v>50</v>
      </c>
      <c r="C6" t="s">
        <v>7</v>
      </c>
    </row>
    <row r="8" spans="1:7" ht="24">
      <c r="A8" s="26" t="s">
        <v>1</v>
      </c>
      <c r="B8" s="27" t="s">
        <v>8</v>
      </c>
      <c r="C8" s="27" t="s">
        <v>9</v>
      </c>
      <c r="D8" s="27" t="s">
        <v>2</v>
      </c>
      <c r="E8" s="27" t="s">
        <v>3</v>
      </c>
      <c r="F8" s="28" t="s">
        <v>11</v>
      </c>
      <c r="G8" s="28" t="s">
        <v>43</v>
      </c>
    </row>
    <row r="9" spans="1:7">
      <c r="A9" s="7">
        <v>1</v>
      </c>
      <c r="B9" s="6">
        <v>0.02</v>
      </c>
      <c r="C9" s="6">
        <v>4.0999999999999996</v>
      </c>
      <c r="D9" s="6">
        <v>5</v>
      </c>
      <c r="E9" s="6">
        <v>0.81</v>
      </c>
      <c r="F9" s="12">
        <v>4.0000000000000001E-3</v>
      </c>
      <c r="G9" s="61">
        <v>111.9</v>
      </c>
    </row>
    <row r="10" spans="1:7">
      <c r="A10" s="8">
        <v>2</v>
      </c>
      <c r="B10" s="4">
        <v>0.03</v>
      </c>
      <c r="C10" s="4">
        <v>7.4</v>
      </c>
      <c r="D10" s="4">
        <v>8</v>
      </c>
      <c r="E10" s="4">
        <v>0.92</v>
      </c>
      <c r="F10" s="13">
        <v>7.0000000000000001E-3</v>
      </c>
      <c r="G10" s="62">
        <v>148</v>
      </c>
    </row>
    <row r="11" spans="1:7">
      <c r="A11" s="8">
        <v>3</v>
      </c>
      <c r="B11" s="4">
        <v>0.06</v>
      </c>
      <c r="C11" s="4">
        <v>14.8</v>
      </c>
      <c r="D11" s="4">
        <v>15.2</v>
      </c>
      <c r="E11" s="4">
        <v>0.97</v>
      </c>
      <c r="F11" s="13">
        <v>1.4E-2</v>
      </c>
      <c r="G11" s="62">
        <v>184</v>
      </c>
    </row>
    <row r="12" spans="1:7">
      <c r="A12" s="8">
        <v>4</v>
      </c>
      <c r="B12" s="4">
        <v>0.09</v>
      </c>
      <c r="C12" s="4">
        <v>22.3</v>
      </c>
      <c r="D12" s="4">
        <v>22.7</v>
      </c>
      <c r="E12" s="4">
        <v>0.98</v>
      </c>
      <c r="F12" s="13">
        <v>2.1000000000000001E-2</v>
      </c>
      <c r="G12" s="62">
        <v>220</v>
      </c>
    </row>
    <row r="13" spans="1:7">
      <c r="A13" s="9">
        <v>5</v>
      </c>
      <c r="B13" s="5">
        <v>0.2</v>
      </c>
      <c r="C13" s="5">
        <v>37.5</v>
      </c>
      <c r="D13" s="5">
        <v>47.2</v>
      </c>
      <c r="E13" s="5">
        <v>0.8</v>
      </c>
      <c r="F13" s="14">
        <v>3.6999999999999998E-2</v>
      </c>
      <c r="G13" s="63">
        <v>260</v>
      </c>
    </row>
    <row r="20" spans="4:4">
      <c r="D20" s="3"/>
    </row>
  </sheetData>
  <sheetProtection password="C9E1" sheet="1" objects="1" scenarios="1"/>
  <phoneticPr fontId="14" type="noConversion"/>
  <pageMargins left="0.9055118110236221" right="0.9055118110236221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G21"/>
  <sheetViews>
    <sheetView showGridLines="0" workbookViewId="0">
      <selection activeCell="L33" sqref="L33"/>
    </sheetView>
  </sheetViews>
  <sheetFormatPr baseColWidth="10" defaultColWidth="8.83203125" defaultRowHeight="12" x14ac:dyDescent="0"/>
  <cols>
    <col min="1" max="1" width="10.1640625" customWidth="1"/>
    <col min="2" max="2" width="10.1640625" bestFit="1" customWidth="1"/>
  </cols>
  <sheetData>
    <row r="2" spans="1:7" ht="16">
      <c r="A2" s="10" t="s">
        <v>12</v>
      </c>
    </row>
    <row r="3" spans="1:7">
      <c r="A3" s="1"/>
    </row>
    <row r="4" spans="1:7">
      <c r="A4" s="1" t="s">
        <v>10</v>
      </c>
      <c r="B4" s="11">
        <v>41489</v>
      </c>
    </row>
    <row r="5" spans="1:7">
      <c r="A5" s="1" t="s">
        <v>4</v>
      </c>
      <c r="B5" s="2">
        <v>233.6</v>
      </c>
      <c r="C5" t="s">
        <v>6</v>
      </c>
    </row>
    <row r="6" spans="1:7">
      <c r="A6" s="1" t="s">
        <v>5</v>
      </c>
      <c r="B6" s="2">
        <v>50</v>
      </c>
      <c r="C6" t="s">
        <v>7</v>
      </c>
    </row>
    <row r="8" spans="1:7" ht="24">
      <c r="A8" s="26" t="s">
        <v>1</v>
      </c>
      <c r="B8" s="27" t="s">
        <v>8</v>
      </c>
      <c r="C8" s="27" t="s">
        <v>9</v>
      </c>
      <c r="D8" s="27" t="s">
        <v>2</v>
      </c>
      <c r="E8" s="27" t="s">
        <v>3</v>
      </c>
      <c r="F8" s="28" t="s">
        <v>11</v>
      </c>
      <c r="G8" s="28" t="s">
        <v>43</v>
      </c>
    </row>
    <row r="9" spans="1:7">
      <c r="A9" s="7">
        <v>1</v>
      </c>
      <c r="B9" s="6">
        <v>0.02</v>
      </c>
      <c r="C9" s="6">
        <v>4.8</v>
      </c>
      <c r="D9" s="6">
        <v>6.6</v>
      </c>
      <c r="E9" s="6">
        <v>0.73</v>
      </c>
      <c r="F9" s="12">
        <v>4.0000000000000001E-3</v>
      </c>
      <c r="G9" s="61">
        <v>111.9</v>
      </c>
    </row>
    <row r="10" spans="1:7">
      <c r="A10" s="8">
        <v>2</v>
      </c>
      <c r="B10" s="4">
        <v>0.04</v>
      </c>
      <c r="C10" s="4">
        <v>8.6999999999999993</v>
      </c>
      <c r="D10" s="4">
        <v>9.4</v>
      </c>
      <c r="E10" s="4">
        <v>0.93</v>
      </c>
      <c r="F10" s="13">
        <v>8.9999999999999993E-3</v>
      </c>
      <c r="G10" s="62">
        <v>148</v>
      </c>
    </row>
    <row r="11" spans="1:7">
      <c r="A11" s="8">
        <v>3</v>
      </c>
      <c r="B11" s="4">
        <v>0.06</v>
      </c>
      <c r="C11" s="4">
        <v>14.9</v>
      </c>
      <c r="D11" s="4">
        <v>15.5</v>
      </c>
      <c r="E11" s="4">
        <v>0.96</v>
      </c>
      <c r="F11" s="13">
        <v>1.4E-2</v>
      </c>
      <c r="G11" s="62">
        <v>184</v>
      </c>
    </row>
    <row r="12" spans="1:7">
      <c r="A12" s="8">
        <v>4</v>
      </c>
      <c r="B12" s="4">
        <v>0.1</v>
      </c>
      <c r="C12" s="4">
        <v>24.8</v>
      </c>
      <c r="D12" s="4">
        <v>25.5</v>
      </c>
      <c r="E12" s="4">
        <v>0.97</v>
      </c>
      <c r="F12" s="13">
        <v>2.4E-2</v>
      </c>
      <c r="G12" s="62">
        <v>220</v>
      </c>
    </row>
    <row r="13" spans="1:7">
      <c r="A13" s="9">
        <v>5</v>
      </c>
      <c r="B13" s="5">
        <v>0.18</v>
      </c>
      <c r="C13" s="5">
        <v>40.4</v>
      </c>
      <c r="D13" s="5">
        <v>41.9</v>
      </c>
      <c r="E13" s="5">
        <v>0.96</v>
      </c>
      <c r="F13" s="14">
        <v>0.04</v>
      </c>
      <c r="G13" s="63">
        <v>260</v>
      </c>
    </row>
    <row r="21" spans="4:4">
      <c r="D21" s="3"/>
    </row>
  </sheetData>
  <sheetProtection password="C9E1" sheet="1" objects="1" scenarios="1"/>
  <phoneticPr fontId="14" type="noConversion"/>
  <pageMargins left="0.9055118110236221" right="0.9055118110236221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showGridLines="0" workbookViewId="0">
      <selection activeCell="L33" sqref="L33"/>
    </sheetView>
  </sheetViews>
  <sheetFormatPr baseColWidth="10" defaultColWidth="8.83203125" defaultRowHeight="12" x14ac:dyDescent="0"/>
  <cols>
    <col min="1" max="1" width="10.1640625" customWidth="1"/>
    <col min="2" max="2" width="10.1640625" bestFit="1" customWidth="1"/>
    <col min="7" max="7" width="10" bestFit="1" customWidth="1"/>
  </cols>
  <sheetData>
    <row r="2" spans="1:7" ht="16">
      <c r="A2" s="10" t="s">
        <v>57</v>
      </c>
    </row>
    <row r="3" spans="1:7">
      <c r="A3" s="1"/>
    </row>
    <row r="4" spans="1:7">
      <c r="A4" s="1" t="s">
        <v>10</v>
      </c>
      <c r="B4" s="11" t="s">
        <v>33</v>
      </c>
    </row>
    <row r="5" spans="1:7">
      <c r="A5" s="1" t="s">
        <v>4</v>
      </c>
      <c r="B5" s="2">
        <v>233.8</v>
      </c>
      <c r="C5" t="s">
        <v>6</v>
      </c>
    </row>
    <row r="6" spans="1:7">
      <c r="A6" s="1" t="s">
        <v>5</v>
      </c>
      <c r="B6" s="2">
        <v>50</v>
      </c>
      <c r="C6" t="s">
        <v>7</v>
      </c>
    </row>
    <row r="7" spans="1:7">
      <c r="A7" s="1" t="s">
        <v>18</v>
      </c>
    </row>
    <row r="8" spans="1:7" ht="24">
      <c r="A8" s="26" t="s">
        <v>1</v>
      </c>
      <c r="B8" s="27" t="s">
        <v>8</v>
      </c>
      <c r="C8" s="27" t="s">
        <v>9</v>
      </c>
      <c r="D8" s="27" t="s">
        <v>2</v>
      </c>
      <c r="E8" s="27" t="s">
        <v>3</v>
      </c>
      <c r="F8" s="28" t="s">
        <v>11</v>
      </c>
      <c r="G8" s="28" t="s">
        <v>43</v>
      </c>
    </row>
    <row r="9" spans="1:7">
      <c r="A9" s="7">
        <v>1</v>
      </c>
      <c r="B9" s="6">
        <v>0.13</v>
      </c>
      <c r="C9" s="6">
        <v>8.9</v>
      </c>
      <c r="D9" s="6">
        <v>8.9</v>
      </c>
      <c r="E9" s="6">
        <v>0.99</v>
      </c>
      <c r="F9" s="12">
        <v>8.0000000000000002E-3</v>
      </c>
      <c r="G9" s="61">
        <v>45</v>
      </c>
    </row>
    <row r="10" spans="1:7">
      <c r="A10" s="8">
        <v>2</v>
      </c>
      <c r="B10" s="4">
        <v>0.16</v>
      </c>
      <c r="C10" s="4">
        <v>14.7</v>
      </c>
      <c r="D10" s="4">
        <v>14.8</v>
      </c>
      <c r="E10" s="4">
        <v>0.99</v>
      </c>
      <c r="F10" s="13">
        <v>1.4E-2</v>
      </c>
      <c r="G10" s="62">
        <v>78</v>
      </c>
    </row>
    <row r="11" spans="1:7">
      <c r="A11" s="8">
        <v>3</v>
      </c>
      <c r="B11" s="4">
        <v>0.22</v>
      </c>
      <c r="C11" s="4">
        <v>25.8</v>
      </c>
      <c r="D11" s="4">
        <v>25.9</v>
      </c>
      <c r="E11" s="4">
        <v>0.99</v>
      </c>
      <c r="F11" s="13">
        <v>2.5000000000000001E-2</v>
      </c>
      <c r="G11" s="62">
        <v>130</v>
      </c>
    </row>
    <row r="12" spans="1:7">
      <c r="A12" s="8">
        <v>4</v>
      </c>
      <c r="B12" s="4">
        <v>0.24</v>
      </c>
      <c r="C12" s="4">
        <v>32.299999999999997</v>
      </c>
      <c r="D12" s="4">
        <v>32.5</v>
      </c>
      <c r="E12" s="4">
        <v>0.99</v>
      </c>
      <c r="F12" s="13">
        <v>3.4000000000000002E-2</v>
      </c>
      <c r="G12" s="62">
        <v>162</v>
      </c>
    </row>
    <row r="13" spans="1:7">
      <c r="A13" s="9">
        <v>5</v>
      </c>
      <c r="B13" s="5">
        <v>0.38</v>
      </c>
      <c r="C13" s="5">
        <v>86.1</v>
      </c>
      <c r="D13" s="5">
        <v>86.2</v>
      </c>
      <c r="E13" s="5">
        <v>0.98</v>
      </c>
      <c r="F13" s="14">
        <v>8.5999999999999993E-2</v>
      </c>
      <c r="G13" s="63">
        <v>298</v>
      </c>
    </row>
    <row r="20" spans="4:4">
      <c r="D20" s="3"/>
    </row>
  </sheetData>
  <sheetProtection password="C9E1" sheet="1" objects="1" scenarios="1"/>
  <phoneticPr fontId="14" type="noConversion"/>
  <pageMargins left="0.9055118110236221" right="0.9055118110236221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showGridLines="0" workbookViewId="0">
      <selection activeCell="L33" sqref="L33"/>
    </sheetView>
  </sheetViews>
  <sheetFormatPr baseColWidth="10" defaultColWidth="8.83203125" defaultRowHeight="12" x14ac:dyDescent="0"/>
  <cols>
    <col min="1" max="1" width="10.1640625" customWidth="1"/>
    <col min="2" max="2" width="10.1640625" bestFit="1" customWidth="1"/>
  </cols>
  <sheetData>
    <row r="2" spans="1:7" ht="16">
      <c r="A2" s="10" t="s">
        <v>57</v>
      </c>
    </row>
    <row r="3" spans="1:7">
      <c r="A3" s="1"/>
    </row>
    <row r="4" spans="1:7">
      <c r="A4" s="1" t="s">
        <v>10</v>
      </c>
      <c r="B4" s="11" t="s">
        <v>33</v>
      </c>
    </row>
    <row r="5" spans="1:7">
      <c r="A5" s="1" t="s">
        <v>4</v>
      </c>
      <c r="B5" s="2">
        <v>233.8</v>
      </c>
      <c r="C5" t="s">
        <v>6</v>
      </c>
    </row>
    <row r="6" spans="1:7">
      <c r="A6" s="1" t="s">
        <v>5</v>
      </c>
      <c r="B6" s="2">
        <v>50</v>
      </c>
      <c r="C6" t="s">
        <v>7</v>
      </c>
    </row>
    <row r="7" spans="1:7">
      <c r="A7" s="1" t="s">
        <v>34</v>
      </c>
    </row>
    <row r="8" spans="1:7" ht="24">
      <c r="A8" s="26" t="s">
        <v>1</v>
      </c>
      <c r="B8" s="27" t="s">
        <v>8</v>
      </c>
      <c r="C8" s="27" t="s">
        <v>9</v>
      </c>
      <c r="D8" s="27" t="s">
        <v>2</v>
      </c>
      <c r="E8" s="27" t="s">
        <v>3</v>
      </c>
      <c r="F8" s="28" t="s">
        <v>11</v>
      </c>
      <c r="G8" s="28" t="s">
        <v>43</v>
      </c>
    </row>
    <row r="9" spans="1:7">
      <c r="A9" s="7">
        <v>1</v>
      </c>
      <c r="B9" s="6">
        <v>0.19</v>
      </c>
      <c r="C9" s="6">
        <v>20.6</v>
      </c>
      <c r="D9" s="6">
        <v>20.7</v>
      </c>
      <c r="E9" s="6">
        <v>0.99</v>
      </c>
      <c r="F9" s="12">
        <v>0.02</v>
      </c>
      <c r="G9" s="61">
        <v>113.3</v>
      </c>
    </row>
    <row r="10" spans="1:7">
      <c r="A10" s="8">
        <v>2</v>
      </c>
      <c r="B10" s="4">
        <v>0.25</v>
      </c>
      <c r="C10" s="4">
        <v>34.799999999999997</v>
      </c>
      <c r="D10" s="4">
        <v>35</v>
      </c>
      <c r="E10" s="6">
        <v>0.99</v>
      </c>
      <c r="F10" s="13">
        <v>3.3000000000000002E-2</v>
      </c>
      <c r="G10" s="62">
        <v>177.3</v>
      </c>
    </row>
    <row r="11" spans="1:7">
      <c r="A11" s="8">
        <v>3</v>
      </c>
      <c r="B11" s="4">
        <v>0.3</v>
      </c>
      <c r="C11" s="4">
        <v>50.9</v>
      </c>
      <c r="D11" s="4">
        <v>51.4</v>
      </c>
      <c r="E11" s="4">
        <v>0.98</v>
      </c>
      <c r="F11" s="13">
        <v>0.05</v>
      </c>
      <c r="G11" s="62">
        <v>248</v>
      </c>
    </row>
    <row r="12" spans="1:7">
      <c r="A12" s="8">
        <v>4</v>
      </c>
      <c r="B12" s="4">
        <v>0.34</v>
      </c>
      <c r="C12" s="4">
        <v>66</v>
      </c>
      <c r="D12" s="4">
        <v>66.900000000000006</v>
      </c>
      <c r="E12" s="4">
        <v>0.98</v>
      </c>
      <c r="F12" s="13">
        <v>6.5000000000000002E-2</v>
      </c>
      <c r="G12" s="62">
        <v>280</v>
      </c>
    </row>
    <row r="13" spans="1:7">
      <c r="A13" s="9">
        <v>5</v>
      </c>
      <c r="B13" s="5">
        <v>0.38</v>
      </c>
      <c r="C13" s="5">
        <v>87</v>
      </c>
      <c r="D13" s="5">
        <v>88.6</v>
      </c>
      <c r="E13" s="5">
        <v>0.98</v>
      </c>
      <c r="F13" s="14">
        <v>8.5999999999999993E-2</v>
      </c>
      <c r="G13" s="63">
        <v>303</v>
      </c>
    </row>
    <row r="20" spans="4:4">
      <c r="D20" s="3"/>
    </row>
  </sheetData>
  <sheetProtection password="C9E1" sheet="1" objects="1" scenarios="1"/>
  <phoneticPr fontId="14" type="noConversion"/>
  <pageMargins left="0.9055118110236221" right="0.9055118110236221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showGridLines="0" workbookViewId="0">
      <selection activeCell="L33" sqref="L33"/>
    </sheetView>
  </sheetViews>
  <sheetFormatPr baseColWidth="10" defaultColWidth="8.83203125" defaultRowHeight="12" x14ac:dyDescent="0"/>
  <cols>
    <col min="1" max="1" width="10.1640625" customWidth="1"/>
    <col min="2" max="2" width="10.1640625" bestFit="1" customWidth="1"/>
    <col min="7" max="7" width="10" bestFit="1" customWidth="1"/>
  </cols>
  <sheetData>
    <row r="2" spans="1:7" ht="16">
      <c r="A2" s="10" t="s">
        <v>58</v>
      </c>
    </row>
    <row r="3" spans="1:7">
      <c r="A3" s="1"/>
    </row>
    <row r="4" spans="1:7">
      <c r="A4" s="1" t="s">
        <v>10</v>
      </c>
      <c r="B4" s="11">
        <v>41511</v>
      </c>
    </row>
    <row r="5" spans="1:7">
      <c r="A5" s="1" t="s">
        <v>4</v>
      </c>
      <c r="B5" s="2">
        <v>222</v>
      </c>
      <c r="C5" t="s">
        <v>6</v>
      </c>
    </row>
    <row r="6" spans="1:7">
      <c r="A6" s="1" t="s">
        <v>5</v>
      </c>
      <c r="B6" s="2">
        <v>50</v>
      </c>
      <c r="C6" t="s">
        <v>7</v>
      </c>
    </row>
    <row r="7" spans="1:7">
      <c r="A7" s="1" t="s">
        <v>18</v>
      </c>
    </row>
    <row r="8" spans="1:7" ht="24">
      <c r="A8" s="26" t="s">
        <v>1</v>
      </c>
      <c r="B8" s="27" t="s">
        <v>8</v>
      </c>
      <c r="C8" s="27" t="s">
        <v>9</v>
      </c>
      <c r="D8" s="27" t="s">
        <v>2</v>
      </c>
      <c r="E8" s="27" t="s">
        <v>3</v>
      </c>
      <c r="F8" s="28" t="s">
        <v>11</v>
      </c>
      <c r="G8" s="28" t="s">
        <v>43</v>
      </c>
    </row>
    <row r="9" spans="1:7">
      <c r="A9" s="7">
        <v>1</v>
      </c>
      <c r="B9" s="6">
        <v>0.14000000000000001</v>
      </c>
      <c r="C9" s="6">
        <v>14.8</v>
      </c>
      <c r="D9" s="6">
        <v>31.5</v>
      </c>
      <c r="E9" s="6">
        <v>0.47</v>
      </c>
      <c r="F9" s="12">
        <v>1.2E-2</v>
      </c>
      <c r="G9" s="61">
        <v>120.5</v>
      </c>
    </row>
    <row r="10" spans="1:7">
      <c r="A10" s="8">
        <v>2</v>
      </c>
      <c r="B10" s="4">
        <v>0.17</v>
      </c>
      <c r="C10" s="4">
        <v>22.3</v>
      </c>
      <c r="D10" s="4">
        <v>39.299999999999997</v>
      </c>
      <c r="E10" s="4">
        <v>0.56000000000000005</v>
      </c>
      <c r="F10" s="13">
        <v>0.02</v>
      </c>
      <c r="G10" s="62">
        <v>162</v>
      </c>
    </row>
    <row r="11" spans="1:7">
      <c r="A11" s="8">
        <v>3</v>
      </c>
      <c r="B11" s="4">
        <v>0.22</v>
      </c>
      <c r="C11" s="4">
        <v>34.700000000000003</v>
      </c>
      <c r="D11" s="4">
        <v>49.8</v>
      </c>
      <c r="E11" s="4">
        <v>0.69</v>
      </c>
      <c r="F11" s="13">
        <v>3.2000000000000001E-2</v>
      </c>
      <c r="G11" s="62">
        <v>211.5</v>
      </c>
    </row>
    <row r="12" spans="1:7">
      <c r="A12" s="8">
        <v>4</v>
      </c>
      <c r="B12" s="4">
        <v>0.24</v>
      </c>
      <c r="C12" s="4">
        <v>40.799999999999997</v>
      </c>
      <c r="D12" s="4">
        <v>54.1</v>
      </c>
      <c r="E12" s="4">
        <v>0.75</v>
      </c>
      <c r="F12" s="13">
        <v>3.5999999999999997E-2</v>
      </c>
      <c r="G12" s="62">
        <v>243.2</v>
      </c>
    </row>
    <row r="13" spans="1:7">
      <c r="A13" s="9">
        <v>5</v>
      </c>
      <c r="B13" s="5">
        <v>0.3</v>
      </c>
      <c r="C13" s="5">
        <v>67.2</v>
      </c>
      <c r="D13" s="5">
        <v>67.3</v>
      </c>
      <c r="E13" s="5">
        <v>0.99</v>
      </c>
      <c r="F13" s="14">
        <v>6.4000000000000001E-2</v>
      </c>
      <c r="G13" s="63">
        <v>340.3</v>
      </c>
    </row>
    <row r="20" spans="4:4">
      <c r="D20" s="3"/>
    </row>
  </sheetData>
  <sheetProtection password="C9E1" sheet="1" objects="1" scenarios="1"/>
  <phoneticPr fontId="14" type="noConversion"/>
  <pageMargins left="0.9055118110236221" right="0.9055118110236221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showGridLines="0" workbookViewId="0">
      <selection activeCell="L33" sqref="L33"/>
    </sheetView>
  </sheetViews>
  <sheetFormatPr baseColWidth="10" defaultColWidth="8.83203125" defaultRowHeight="12" x14ac:dyDescent="0"/>
  <cols>
    <col min="1" max="1" width="10.1640625" customWidth="1"/>
    <col min="2" max="2" width="10.1640625" bestFit="1" customWidth="1"/>
  </cols>
  <sheetData>
    <row r="2" spans="1:7" ht="16">
      <c r="A2" s="10" t="s">
        <v>58</v>
      </c>
    </row>
    <row r="3" spans="1:7">
      <c r="A3" s="1"/>
    </row>
    <row r="4" spans="1:7">
      <c r="A4" s="1" t="s">
        <v>10</v>
      </c>
      <c r="B4" s="11">
        <v>41511</v>
      </c>
    </row>
    <row r="5" spans="1:7">
      <c r="A5" s="1" t="s">
        <v>4</v>
      </c>
      <c r="B5" s="2">
        <v>222</v>
      </c>
      <c r="C5" t="s">
        <v>6</v>
      </c>
    </row>
    <row r="6" spans="1:7">
      <c r="A6" s="1" t="s">
        <v>5</v>
      </c>
      <c r="B6" s="2">
        <v>50</v>
      </c>
      <c r="C6" t="s">
        <v>7</v>
      </c>
    </row>
    <row r="7" spans="1:7">
      <c r="A7" s="1" t="s">
        <v>34</v>
      </c>
    </row>
    <row r="8" spans="1:7" ht="24">
      <c r="A8" s="26" t="s">
        <v>1</v>
      </c>
      <c r="B8" s="27" t="s">
        <v>8</v>
      </c>
      <c r="C8" s="27" t="s">
        <v>9</v>
      </c>
      <c r="D8" s="27" t="s">
        <v>2</v>
      </c>
      <c r="E8" s="27" t="s">
        <v>3</v>
      </c>
      <c r="F8" s="28" t="s">
        <v>11</v>
      </c>
      <c r="G8" s="28" t="s">
        <v>43</v>
      </c>
    </row>
    <row r="9" spans="1:7">
      <c r="A9" s="7">
        <v>1</v>
      </c>
      <c r="B9" s="6">
        <v>0.16</v>
      </c>
      <c r="C9" s="6">
        <v>35.9</v>
      </c>
      <c r="D9" s="6">
        <v>36</v>
      </c>
      <c r="E9" s="6">
        <v>0.99</v>
      </c>
      <c r="F9" s="12">
        <v>3.4000000000000002E-2</v>
      </c>
      <c r="G9" s="61">
        <v>162</v>
      </c>
    </row>
    <row r="10" spans="1:7">
      <c r="A10" s="8">
        <v>2</v>
      </c>
      <c r="B10" s="4">
        <v>0.17</v>
      </c>
      <c r="C10" s="4">
        <v>39.9</v>
      </c>
      <c r="D10" s="4">
        <v>40</v>
      </c>
      <c r="E10" s="6">
        <v>0.99</v>
      </c>
      <c r="F10" s="13">
        <v>3.5999999999999997E-2</v>
      </c>
      <c r="G10" s="62">
        <v>183.5</v>
      </c>
    </row>
    <row r="11" spans="1:7">
      <c r="A11" s="8">
        <v>3</v>
      </c>
      <c r="B11" s="4">
        <v>0.19</v>
      </c>
      <c r="C11" s="4">
        <v>43.9</v>
      </c>
      <c r="D11" s="4">
        <v>44</v>
      </c>
      <c r="E11" s="6">
        <v>0.99</v>
      </c>
      <c r="F11" s="13">
        <v>4.2000000000000003E-2</v>
      </c>
      <c r="G11" s="62">
        <v>202</v>
      </c>
    </row>
    <row r="12" spans="1:7">
      <c r="A12" s="8">
        <v>4</v>
      </c>
      <c r="B12" s="4">
        <v>0.23</v>
      </c>
      <c r="C12" s="4">
        <v>51.5</v>
      </c>
      <c r="D12" s="4">
        <v>51.8</v>
      </c>
      <c r="E12" s="6">
        <v>0.99</v>
      </c>
      <c r="F12" s="13">
        <v>4.5999999999999999E-2</v>
      </c>
      <c r="G12" s="62">
        <v>244</v>
      </c>
    </row>
    <row r="13" spans="1:7">
      <c r="A13" s="9">
        <v>5</v>
      </c>
      <c r="B13" s="5">
        <v>0.28999999999999998</v>
      </c>
      <c r="C13" s="5">
        <v>65.5</v>
      </c>
      <c r="D13" s="5">
        <v>65.7</v>
      </c>
      <c r="E13" s="71">
        <v>0.99</v>
      </c>
      <c r="F13" s="14">
        <v>6.2E-2</v>
      </c>
      <c r="G13" s="63">
        <v>341</v>
      </c>
    </row>
    <row r="20" spans="4:4">
      <c r="D20" s="3"/>
    </row>
  </sheetData>
  <sheetProtection password="C9E1" sheet="1" objects="1" scenarios="1"/>
  <phoneticPr fontId="14" type="noConversion"/>
  <pageMargins left="0.9055118110236221" right="0.9055118110236221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J23"/>
  <sheetViews>
    <sheetView showGridLines="0" tabSelected="1" workbookViewId="0">
      <selection activeCell="A5" sqref="A5:I12"/>
    </sheetView>
  </sheetViews>
  <sheetFormatPr baseColWidth="10" defaultColWidth="8.83203125" defaultRowHeight="12" x14ac:dyDescent="0"/>
  <cols>
    <col min="1" max="9" width="11.83203125" customWidth="1"/>
    <col min="10" max="10" width="22.83203125" customWidth="1"/>
  </cols>
  <sheetData>
    <row r="2" spans="1:10" ht="18">
      <c r="A2" s="25" t="s">
        <v>22</v>
      </c>
      <c r="B2" s="25"/>
      <c r="C2" s="21"/>
      <c r="D2" s="21"/>
      <c r="E2" s="21"/>
    </row>
    <row r="3" spans="1:10" ht="16">
      <c r="A3" s="41" t="s">
        <v>42</v>
      </c>
      <c r="B3" s="41"/>
      <c r="C3" s="21"/>
      <c r="D3" s="21"/>
      <c r="E3" s="21"/>
    </row>
    <row r="4" spans="1:10">
      <c r="A4" s="1"/>
      <c r="B4" s="1"/>
    </row>
    <row r="5" spans="1:10" ht="14">
      <c r="A5" s="48" t="s">
        <v>26</v>
      </c>
      <c r="B5" s="48"/>
      <c r="C5" s="49"/>
      <c r="D5" s="49"/>
      <c r="E5" s="49"/>
      <c r="F5" s="49"/>
      <c r="G5" s="49"/>
      <c r="H5" s="49"/>
      <c r="I5" s="49"/>
      <c r="J5" s="68"/>
    </row>
    <row r="6" spans="1:10" ht="14">
      <c r="A6" s="50" t="s">
        <v>41</v>
      </c>
      <c r="B6" s="51" t="s">
        <v>35</v>
      </c>
      <c r="C6" s="51" t="s">
        <v>36</v>
      </c>
      <c r="D6" s="51" t="s">
        <v>37</v>
      </c>
      <c r="E6" s="51" t="s">
        <v>38</v>
      </c>
      <c r="F6" s="51" t="s">
        <v>39</v>
      </c>
      <c r="G6" s="51" t="s">
        <v>40</v>
      </c>
      <c r="H6" s="51" t="s">
        <v>44</v>
      </c>
      <c r="I6" s="51" t="s">
        <v>45</v>
      </c>
    </row>
    <row r="7" spans="1:10" s="24" customFormat="1" ht="71.25" customHeight="1">
      <c r="A7" s="52" t="s">
        <v>1</v>
      </c>
      <c r="B7" s="52" t="s">
        <v>16</v>
      </c>
      <c r="C7" s="52" t="s">
        <v>15</v>
      </c>
      <c r="D7" s="52" t="s">
        <v>25</v>
      </c>
      <c r="E7" s="52" t="s">
        <v>17</v>
      </c>
      <c r="F7" s="52" t="s">
        <v>48</v>
      </c>
      <c r="G7" s="52" t="s">
        <v>49</v>
      </c>
      <c r="H7" s="52" t="s">
        <v>46</v>
      </c>
      <c r="I7" s="52" t="s">
        <v>47</v>
      </c>
    </row>
    <row r="8" spans="1:10">
      <c r="A8" s="15">
        <v>1</v>
      </c>
      <c r="B8" s="18">
        <f>'Havells ES 50'!F9</f>
        <v>2.1999999999999999E-2</v>
      </c>
      <c r="C8" s="18">
        <f>'Superfan X1'!F9</f>
        <v>3.0000000000000001E-3</v>
      </c>
      <c r="D8" s="42">
        <f>'Superfan A1'!F9</f>
        <v>4.0000000000000001E-3</v>
      </c>
      <c r="E8" s="42">
        <f>'Superfax V1'!F9</f>
        <v>4.0000000000000001E-3</v>
      </c>
      <c r="F8" s="18">
        <f>'OLD Fan - electronic regulator'!F9</f>
        <v>8.0000000000000002E-3</v>
      </c>
      <c r="G8" s="18">
        <f>'OLD Fan - resistor regulator'!F9</f>
        <v>0.02</v>
      </c>
      <c r="H8" s="18">
        <f>'CG - electronic regulat '!F9</f>
        <v>1.2E-2</v>
      </c>
      <c r="I8" s="18">
        <f>'CG Fan - resistor regulator'!F9</f>
        <v>3.4000000000000002E-2</v>
      </c>
    </row>
    <row r="9" spans="1:10">
      <c r="A9" s="16">
        <v>2</v>
      </c>
      <c r="B9" s="18">
        <f>'Havells ES 50'!F10</f>
        <v>3.3000000000000002E-2</v>
      </c>
      <c r="C9" s="18">
        <f>'Superfan X1'!F10</f>
        <v>6.0000000000000001E-3</v>
      </c>
      <c r="D9" s="18">
        <f>'Superfan A1'!F10</f>
        <v>7.0000000000000001E-3</v>
      </c>
      <c r="E9" s="18">
        <f>'Superfax V1'!F10</f>
        <v>8.9999999999999993E-3</v>
      </c>
      <c r="F9" s="18">
        <f>'OLD Fan - electronic regulator'!F10</f>
        <v>1.4E-2</v>
      </c>
      <c r="G9" s="18">
        <f>'OLD Fan - resistor regulator'!F10</f>
        <v>3.3000000000000002E-2</v>
      </c>
      <c r="H9" s="18">
        <f>'CG - electronic regulat '!F10</f>
        <v>0.02</v>
      </c>
      <c r="I9" s="18">
        <f>'CG Fan - resistor regulator'!F10</f>
        <v>3.5999999999999997E-2</v>
      </c>
    </row>
    <row r="10" spans="1:10">
      <c r="A10" s="16">
        <v>3</v>
      </c>
      <c r="B10" s="18">
        <f>'Havells ES 50'!F11</f>
        <v>4.2000000000000003E-2</v>
      </c>
      <c r="C10" s="18">
        <f>'Superfan X1'!F11</f>
        <v>1.2E-2</v>
      </c>
      <c r="D10" s="18">
        <f>'Superfan A1'!F11</f>
        <v>1.4E-2</v>
      </c>
      <c r="E10" s="18">
        <f>'Superfax V1'!F11</f>
        <v>1.4E-2</v>
      </c>
      <c r="F10" s="18">
        <f>'OLD Fan - electronic regulator'!F11</f>
        <v>2.5000000000000001E-2</v>
      </c>
      <c r="G10" s="18">
        <f>'OLD Fan - resistor regulator'!F11</f>
        <v>0.05</v>
      </c>
      <c r="H10" s="18">
        <f>'CG - electronic regulat '!F11</f>
        <v>3.2000000000000001E-2</v>
      </c>
      <c r="I10" s="18">
        <f>'CG Fan - resistor regulator'!F11</f>
        <v>4.2000000000000003E-2</v>
      </c>
    </row>
    <row r="11" spans="1:10">
      <c r="A11" s="16">
        <v>4</v>
      </c>
      <c r="B11" s="18">
        <f>'Havells ES 50'!F12</f>
        <v>4.4999999999999998E-2</v>
      </c>
      <c r="C11" s="18">
        <f>'Superfan X1'!F12</f>
        <v>0.02</v>
      </c>
      <c r="D11" s="18">
        <f>'Superfan A1'!F12</f>
        <v>2.1000000000000001E-2</v>
      </c>
      <c r="E11" s="18">
        <f>'Superfax V1'!F12</f>
        <v>2.4E-2</v>
      </c>
      <c r="F11" s="18">
        <f>'OLD Fan - electronic regulator'!F12</f>
        <v>3.4000000000000002E-2</v>
      </c>
      <c r="G11" s="18">
        <f>'OLD Fan - resistor regulator'!F12</f>
        <v>6.5000000000000002E-2</v>
      </c>
      <c r="H11" s="18">
        <f>'CG - electronic regulat '!F12</f>
        <v>3.5999999999999997E-2</v>
      </c>
      <c r="I11" s="18">
        <f>'CG Fan - resistor regulator'!F12</f>
        <v>4.5999999999999999E-2</v>
      </c>
    </row>
    <row r="12" spans="1:10">
      <c r="A12" s="17">
        <v>5</v>
      </c>
      <c r="B12" s="19">
        <f>'Havells ES 50'!F13</f>
        <v>4.9000000000000002E-2</v>
      </c>
      <c r="C12" s="19">
        <f>'Superfan X1'!F13</f>
        <v>3.3000000000000002E-2</v>
      </c>
      <c r="D12" s="19">
        <f>'Superfan A1'!F13</f>
        <v>3.6999999999999998E-2</v>
      </c>
      <c r="E12" s="19">
        <f>'Superfax V1'!F13</f>
        <v>0.04</v>
      </c>
      <c r="F12" s="19">
        <f>'OLD Fan - electronic regulator'!F13</f>
        <v>8.5999999999999993E-2</v>
      </c>
      <c r="G12" s="19">
        <f>'OLD Fan - resistor regulator'!F13</f>
        <v>8.5999999999999993E-2</v>
      </c>
      <c r="H12" s="18">
        <f>'CG - electronic regulat '!F13</f>
        <v>6.4000000000000001E-2</v>
      </c>
      <c r="I12" s="18">
        <f>'CG Fan - resistor regulator'!F13</f>
        <v>6.2E-2</v>
      </c>
    </row>
    <row r="13" spans="1:10">
      <c r="A13" s="43"/>
      <c r="B13" s="31"/>
      <c r="C13" s="31"/>
      <c r="D13" s="31"/>
      <c r="E13" s="31"/>
      <c r="F13" s="31"/>
      <c r="G13" s="31"/>
      <c r="H13" s="31"/>
      <c r="I13" s="31"/>
    </row>
    <row r="14" spans="1:10">
      <c r="A14" s="43"/>
      <c r="B14" s="69">
        <f>RANK(B10,$B$10:$I$10,1)</f>
        <v>6</v>
      </c>
      <c r="C14" s="69">
        <f t="shared" ref="C14:I14" si="0">RANK(C10,$B$10:$I$10,1)</f>
        <v>1</v>
      </c>
      <c r="D14" s="69">
        <f t="shared" si="0"/>
        <v>2</v>
      </c>
      <c r="E14" s="69">
        <f t="shared" si="0"/>
        <v>2</v>
      </c>
      <c r="F14" s="69">
        <f t="shared" si="0"/>
        <v>4</v>
      </c>
      <c r="G14" s="69">
        <f t="shared" si="0"/>
        <v>8</v>
      </c>
      <c r="H14" s="69">
        <f t="shared" si="0"/>
        <v>5</v>
      </c>
      <c r="I14" s="69">
        <f t="shared" si="0"/>
        <v>6</v>
      </c>
    </row>
    <row r="15" spans="1:10">
      <c r="A15" s="43"/>
      <c r="B15" s="43"/>
      <c r="C15" s="31"/>
      <c r="D15" s="31"/>
      <c r="E15" s="31"/>
      <c r="F15" s="31"/>
      <c r="G15" s="20"/>
      <c r="H15" s="44"/>
      <c r="I15" s="44"/>
      <c r="J15" s="44"/>
    </row>
    <row r="16" spans="1:10" ht="14">
      <c r="A16" s="48" t="s">
        <v>27</v>
      </c>
      <c r="B16" s="48"/>
      <c r="C16" s="49"/>
      <c r="D16" s="49"/>
      <c r="E16" s="49"/>
      <c r="F16" s="49"/>
      <c r="G16" s="49"/>
      <c r="H16" s="49"/>
      <c r="I16" s="49"/>
      <c r="J16" s="44"/>
    </row>
    <row r="17" spans="1:10" ht="60">
      <c r="A17" s="52" t="s">
        <v>1</v>
      </c>
      <c r="B17" s="52"/>
      <c r="C17" s="53" t="s">
        <v>50</v>
      </c>
      <c r="D17" s="53" t="s">
        <v>51</v>
      </c>
      <c r="E17" s="53" t="s">
        <v>52</v>
      </c>
      <c r="F17" s="53" t="s">
        <v>53</v>
      </c>
      <c r="G17" s="53" t="s">
        <v>54</v>
      </c>
      <c r="H17" s="53" t="s">
        <v>55</v>
      </c>
      <c r="I17" s="53" t="s">
        <v>56</v>
      </c>
      <c r="J17" s="44"/>
    </row>
    <row r="18" spans="1:10">
      <c r="A18" s="15">
        <v>1</v>
      </c>
      <c r="B18" s="15"/>
      <c r="C18" s="22">
        <f>(B8-C8)/B8</f>
        <v>0.86363636363636365</v>
      </c>
      <c r="D18" s="22">
        <f>(B8-D8)/B8</f>
        <v>0.81818181818181812</v>
      </c>
      <c r="E18" s="22">
        <f>(B8-E8)/B8</f>
        <v>0.81818181818181812</v>
      </c>
      <c r="F18" s="22">
        <f>(F8-B8)/F8</f>
        <v>-1.7499999999999998</v>
      </c>
      <c r="G18" s="22">
        <f>(G8-B8)/G8</f>
        <v>-9.9999999999999908E-2</v>
      </c>
      <c r="H18" s="22">
        <f>(H8-B8)/H8</f>
        <v>-0.83333333333333315</v>
      </c>
      <c r="I18" s="22">
        <f>(I8-B8)/I8</f>
        <v>0.35294117647058831</v>
      </c>
      <c r="J18" s="44"/>
    </row>
    <row r="19" spans="1:10">
      <c r="A19" s="16">
        <v>2</v>
      </c>
      <c r="B19" s="15"/>
      <c r="C19" s="22">
        <f>(B9-C9)/B9</f>
        <v>0.81818181818181823</v>
      </c>
      <c r="D19" s="22">
        <f>(B9-D9)/B9</f>
        <v>0.78787878787878796</v>
      </c>
      <c r="E19" s="22">
        <f>(B9-E9)/B9</f>
        <v>0.72727272727272729</v>
      </c>
      <c r="F19" s="22">
        <f>(F9-B9)/F9</f>
        <v>-1.3571428571428574</v>
      </c>
      <c r="G19" s="22">
        <f>(G9-B9)/G9</f>
        <v>0</v>
      </c>
      <c r="H19" s="22">
        <f>(H9-B9)/H9</f>
        <v>-0.65</v>
      </c>
      <c r="I19" s="22">
        <f>(I9-B9)/I9</f>
        <v>8.3333333333333218E-2</v>
      </c>
      <c r="J19" s="44"/>
    </row>
    <row r="20" spans="1:10">
      <c r="A20" s="16">
        <v>3</v>
      </c>
      <c r="B20" s="15"/>
      <c r="C20" s="22">
        <f>(B10-C10)/B10</f>
        <v>0.7142857142857143</v>
      </c>
      <c r="D20" s="22">
        <f>(B10-D10)/B10</f>
        <v>0.66666666666666674</v>
      </c>
      <c r="E20" s="22">
        <f>(B10-E10)/B10</f>
        <v>0.66666666666666674</v>
      </c>
      <c r="F20" s="22">
        <f>(F10-B10)/F10</f>
        <v>-0.68</v>
      </c>
      <c r="G20" s="22">
        <f>(G10-B10)/G10</f>
        <v>0.16</v>
      </c>
      <c r="H20" s="22">
        <f>(H10-B10)/H10</f>
        <v>-0.31250000000000006</v>
      </c>
      <c r="I20" s="22">
        <f>(I10-B10)/I10</f>
        <v>0</v>
      </c>
      <c r="J20" s="44"/>
    </row>
    <row r="21" spans="1:10">
      <c r="A21" s="16">
        <v>4</v>
      </c>
      <c r="B21" s="15"/>
      <c r="C21" s="22">
        <f>(B11-C11)/B11</f>
        <v>0.55555555555555558</v>
      </c>
      <c r="D21" s="22">
        <f>(B11-D11)/B11</f>
        <v>0.53333333333333333</v>
      </c>
      <c r="E21" s="22">
        <f>(B11-E11)/B11</f>
        <v>0.46666666666666662</v>
      </c>
      <c r="F21" s="22">
        <f>(F11-B11)/F11</f>
        <v>-0.32352941176470573</v>
      </c>
      <c r="G21" s="22">
        <f>(G11-B11)/G11</f>
        <v>0.30769230769230776</v>
      </c>
      <c r="H21" s="22">
        <f>(H11-B11)/H11</f>
        <v>-0.25000000000000006</v>
      </c>
      <c r="I21" s="22">
        <f>(I11-B11)/I11</f>
        <v>2.1739130434782629E-2</v>
      </c>
      <c r="J21" s="44"/>
    </row>
    <row r="22" spans="1:10">
      <c r="A22" s="17">
        <v>5</v>
      </c>
      <c r="B22" s="67"/>
      <c r="C22" s="23">
        <f>(B12-C12)/B12</f>
        <v>0.32653061224489793</v>
      </c>
      <c r="D22" s="23">
        <f>(B12-D12)/B12</f>
        <v>0.24489795918367355</v>
      </c>
      <c r="E22" s="23">
        <f>(B12-E12)/B12</f>
        <v>0.18367346938775511</v>
      </c>
      <c r="F22" s="23">
        <f>(F12-B12)/F12</f>
        <v>0.43023255813953482</v>
      </c>
      <c r="G22" s="23">
        <f>(G12-B12)/G12</f>
        <v>0.43023255813953482</v>
      </c>
      <c r="H22" s="23">
        <f>(H12-B12)/H12</f>
        <v>0.234375</v>
      </c>
      <c r="I22" s="23">
        <f>(I12-B12)/I12</f>
        <v>0.20967741935483866</v>
      </c>
      <c r="J22" s="44"/>
    </row>
    <row r="23" spans="1:10">
      <c r="A23" s="43"/>
      <c r="B23" s="43"/>
      <c r="C23" s="31"/>
      <c r="D23" s="31"/>
      <c r="E23" s="31"/>
      <c r="F23" s="31"/>
      <c r="G23" s="20"/>
      <c r="H23" s="44"/>
      <c r="I23" s="44"/>
      <c r="J23" s="44"/>
    </row>
  </sheetData>
  <sheetProtection password="C9E1" sheet="1" objects="1" scenarios="1"/>
  <phoneticPr fontId="14" type="noConversion"/>
  <conditionalFormatting sqref="G15 G2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36000000000000004" bottom="0.36000000000000004" header="0.30000000000000004" footer="0.30000000000000004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'Energy Cons &amp; Saving'!B10:B10</xm:f>
              <xm:sqref>B10</xm:sqref>
            </x14:sparkline>
            <x14:sparkline>
              <xm:f>'Energy Cons &amp; Saving'!C10:C10</xm:f>
              <xm:sqref>C10</xm:sqref>
            </x14:sparkline>
            <x14:sparkline>
              <xm:f>'Energy Cons &amp; Saving'!D10:D10</xm:f>
              <xm:sqref>D10</xm:sqref>
            </x14:sparkline>
            <x14:sparkline>
              <xm:f>'Energy Cons &amp; Saving'!E10:E10</xm:f>
              <xm:sqref>E10</xm:sqref>
            </x14:sparkline>
            <x14:sparkline>
              <xm:f>'Energy Cons &amp; Saving'!F10:F10</xm:f>
              <xm:sqref>F10</xm:sqref>
            </x14:sparkline>
            <x14:sparkline>
              <xm:f>'Energy Cons &amp; Saving'!G10:G10</xm:f>
              <xm:sqref>G10</xm:sqref>
            </x14:sparkline>
            <x14:sparkline>
              <xm:f>'Energy Cons &amp; Saving'!H10:H10</xm:f>
              <xm:sqref>H10</xm:sqref>
            </x14:sparkline>
            <x14:sparkline>
              <xm:f>'Energy Cons &amp; Saving'!I10:I10</xm:f>
              <xm:sqref>I10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Havells ES 50</vt:lpstr>
      <vt:lpstr>Superfan X1</vt:lpstr>
      <vt:lpstr>Superfan A1</vt:lpstr>
      <vt:lpstr>Superfax V1</vt:lpstr>
      <vt:lpstr>OLD Fan - electronic regulator</vt:lpstr>
      <vt:lpstr>OLD Fan - resistor regulator</vt:lpstr>
      <vt:lpstr>CG - electronic regulat </vt:lpstr>
      <vt:lpstr>CG Fan - resistor regulator</vt:lpstr>
      <vt:lpstr>Energy Cons &amp; Saving</vt:lpstr>
      <vt:lpstr>Air Flow  Efficiency</vt:lpstr>
      <vt:lpstr>Cost Saving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Ceiling Fans tests</dc:title>
  <dc:subject>Energy Efficiency</dc:subject>
  <dc:creator>TvM</dc:creator>
  <cp:lastModifiedBy>harsha k</cp:lastModifiedBy>
  <cp:lastPrinted>2013-08-28T11:40:10Z</cp:lastPrinted>
  <dcterms:created xsi:type="dcterms:W3CDTF">2013-08-02T06:16:50Z</dcterms:created>
  <dcterms:modified xsi:type="dcterms:W3CDTF">2014-11-16T02:10:38Z</dcterms:modified>
</cp:coreProperties>
</file>